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075"/>
  </bookViews>
  <sheets>
    <sheet name="Estado de avance DEEM (2)" sheetId="1" r:id="rId1"/>
    <sheet name="Estado de avance DAEM &gt; 120 (2" sheetId="2" r:id="rId2"/>
  </sheets>
  <externalReferences>
    <externalReference r:id="rId3"/>
  </externalReferences>
  <calcPr calcId="144525"/>
</workbook>
</file>

<file path=xl/calcChain.xml><?xml version="1.0" encoding="utf-8"?>
<calcChain xmlns="http://schemas.openxmlformats.org/spreadsheetml/2006/main">
  <c r="L54" i="2" l="1"/>
  <c r="K54" i="2"/>
  <c r="P53" i="2"/>
  <c r="O53" i="2"/>
  <c r="N53" i="2"/>
  <c r="Q53" i="2" s="1"/>
  <c r="K53" i="2"/>
  <c r="J53" i="2"/>
  <c r="M53" i="2" s="1"/>
  <c r="H53" i="2"/>
  <c r="G53" i="2"/>
  <c r="F53" i="2"/>
  <c r="D53" i="2"/>
  <c r="C53" i="2"/>
  <c r="E53" i="2" s="1"/>
  <c r="B53" i="2"/>
  <c r="O52" i="2"/>
  <c r="N52" i="2"/>
  <c r="Q52" i="2" s="1"/>
  <c r="K52" i="2"/>
  <c r="J52" i="2"/>
  <c r="M52" i="2" s="1"/>
  <c r="H52" i="2"/>
  <c r="G52" i="2"/>
  <c r="F52" i="2"/>
  <c r="D52" i="2"/>
  <c r="C52" i="2"/>
  <c r="B52" i="2"/>
  <c r="E52" i="2" s="1"/>
  <c r="O51" i="2"/>
  <c r="Q51" i="2" s="1"/>
  <c r="K51" i="2"/>
  <c r="M51" i="2" s="1"/>
  <c r="H51" i="2"/>
  <c r="G51" i="2"/>
  <c r="F51" i="2"/>
  <c r="D51" i="2"/>
  <c r="C51" i="2"/>
  <c r="E51" i="2" s="1"/>
  <c r="R51" i="2" s="1"/>
  <c r="B51" i="2"/>
  <c r="P50" i="2"/>
  <c r="O50" i="2"/>
  <c r="N50" i="2"/>
  <c r="Q50" i="2" s="1"/>
  <c r="J50" i="2"/>
  <c r="M50" i="2" s="1"/>
  <c r="H50" i="2"/>
  <c r="G50" i="2"/>
  <c r="F50" i="2"/>
  <c r="D50" i="2"/>
  <c r="C50" i="2"/>
  <c r="E50" i="2" s="1"/>
  <c r="R50" i="2" s="1"/>
  <c r="B50" i="2"/>
  <c r="P49" i="2"/>
  <c r="N49" i="2"/>
  <c r="Q49" i="2" s="1"/>
  <c r="J49" i="2"/>
  <c r="M49" i="2" s="1"/>
  <c r="H49" i="2"/>
  <c r="F49" i="2"/>
  <c r="E49" i="2"/>
  <c r="D49" i="2"/>
  <c r="C49" i="2"/>
  <c r="B49" i="2"/>
  <c r="N48" i="2"/>
  <c r="Q48" i="2" s="1"/>
  <c r="J48" i="2"/>
  <c r="M48" i="2" s="1"/>
  <c r="H48" i="2"/>
  <c r="D48" i="2"/>
  <c r="C48" i="2"/>
  <c r="B48" i="2"/>
  <c r="E48" i="2" s="1"/>
  <c r="R48" i="2" s="1"/>
  <c r="N47" i="2"/>
  <c r="Q47" i="2" s="1"/>
  <c r="J47" i="2"/>
  <c r="M47" i="2" s="1"/>
  <c r="H47" i="2"/>
  <c r="G47" i="2"/>
  <c r="D47" i="2"/>
  <c r="C47" i="2"/>
  <c r="B47" i="2"/>
  <c r="E47" i="2" s="1"/>
  <c r="Q46" i="2"/>
  <c r="J46" i="2"/>
  <c r="M46" i="2" s="1"/>
  <c r="H46" i="2"/>
  <c r="D46" i="2"/>
  <c r="C46" i="2"/>
  <c r="E46" i="2" s="1"/>
  <c r="R46" i="2" s="1"/>
  <c r="B46" i="2"/>
  <c r="P45" i="2"/>
  <c r="O45" i="2"/>
  <c r="N45" i="2"/>
  <c r="Q45" i="2" s="1"/>
  <c r="J45" i="2"/>
  <c r="M45" i="2" s="1"/>
  <c r="H45" i="2"/>
  <c r="G45" i="2"/>
  <c r="D45" i="2"/>
  <c r="C45" i="2"/>
  <c r="B45" i="2"/>
  <c r="E45" i="2" s="1"/>
  <c r="R45" i="2" s="1"/>
  <c r="Q44" i="2"/>
  <c r="O44" i="2"/>
  <c r="J44" i="2"/>
  <c r="M44" i="2" s="1"/>
  <c r="G44" i="2"/>
  <c r="F44" i="2"/>
  <c r="D44" i="2"/>
  <c r="C44" i="2"/>
  <c r="E44" i="2" s="1"/>
  <c r="R44" i="2" s="1"/>
  <c r="B44" i="2"/>
  <c r="P43" i="2"/>
  <c r="O43" i="2"/>
  <c r="N43" i="2"/>
  <c r="Q43" i="2" s="1"/>
  <c r="J43" i="2"/>
  <c r="M43" i="2" s="1"/>
  <c r="H43" i="2"/>
  <c r="F43" i="2"/>
  <c r="D43" i="2"/>
  <c r="C43" i="2"/>
  <c r="B43" i="2"/>
  <c r="E43" i="2" s="1"/>
  <c r="Q42" i="2"/>
  <c r="P42" i="2"/>
  <c r="O42" i="2"/>
  <c r="N42" i="2"/>
  <c r="J42" i="2"/>
  <c r="M42" i="2" s="1"/>
  <c r="G42" i="2"/>
  <c r="F42" i="2"/>
  <c r="E42" i="2"/>
  <c r="D42" i="2"/>
  <c r="C42" i="2"/>
  <c r="B42" i="2"/>
  <c r="P41" i="2"/>
  <c r="O41" i="2"/>
  <c r="N41" i="2"/>
  <c r="Q41" i="2" s="1"/>
  <c r="M41" i="2"/>
  <c r="J41" i="2"/>
  <c r="H41" i="2"/>
  <c r="F41" i="2"/>
  <c r="F54" i="2" s="1"/>
  <c r="D41" i="2"/>
  <c r="D54" i="2" s="1"/>
  <c r="C41" i="2"/>
  <c r="B41" i="2"/>
  <c r="E41" i="2" s="1"/>
  <c r="P40" i="2"/>
  <c r="O40" i="2"/>
  <c r="O54" i="2" s="1"/>
  <c r="N40" i="2"/>
  <c r="Q40" i="2" s="1"/>
  <c r="M40" i="2"/>
  <c r="M54" i="2" s="1"/>
  <c r="J40" i="2"/>
  <c r="J54" i="2" s="1"/>
  <c r="H40" i="2"/>
  <c r="G40" i="2"/>
  <c r="F40" i="2"/>
  <c r="D40" i="2"/>
  <c r="C40" i="2"/>
  <c r="B40" i="2"/>
  <c r="E40" i="2" s="1"/>
  <c r="R40" i="2" s="1"/>
  <c r="Q39" i="2"/>
  <c r="Q54" i="2" s="1"/>
  <c r="P39" i="2"/>
  <c r="P54" i="2" s="1"/>
  <c r="O39" i="2"/>
  <c r="N39" i="2"/>
  <c r="M39" i="2"/>
  <c r="H39" i="2"/>
  <c r="H54" i="2" s="1"/>
  <c r="G39" i="2"/>
  <c r="G54" i="2" s="1"/>
  <c r="F39" i="2"/>
  <c r="E39" i="2"/>
  <c r="D39" i="2"/>
  <c r="C39" i="2"/>
  <c r="C54" i="2" s="1"/>
  <c r="B39" i="2"/>
  <c r="E34" i="2"/>
  <c r="F31" i="2" s="1"/>
  <c r="F33" i="2"/>
  <c r="F32" i="2"/>
  <c r="W22" i="2"/>
  <c r="V22" i="2"/>
  <c r="U22" i="2"/>
  <c r="T22" i="2"/>
  <c r="S22" i="2"/>
  <c r="R22" i="2"/>
  <c r="Q22" i="2"/>
  <c r="P22" i="2"/>
  <c r="C22" i="2"/>
  <c r="B22" i="2"/>
  <c r="X21" i="2"/>
  <c r="K21" i="2"/>
  <c r="F21" i="2"/>
  <c r="G21" i="2" s="1"/>
  <c r="D21" i="2"/>
  <c r="E21" i="2" s="1"/>
  <c r="X20" i="2"/>
  <c r="K20" i="2"/>
  <c r="G20" i="2"/>
  <c r="F20" i="2"/>
  <c r="D20" i="2"/>
  <c r="E20" i="2" s="1"/>
  <c r="X19" i="2"/>
  <c r="F19" i="2"/>
  <c r="G19" i="2" s="1"/>
  <c r="D19" i="2"/>
  <c r="E19" i="2" s="1"/>
  <c r="X18" i="2"/>
  <c r="F18" i="2"/>
  <c r="G18" i="2" s="1"/>
  <c r="D18" i="2"/>
  <c r="E18" i="2" s="1"/>
  <c r="X17" i="2"/>
  <c r="F17" i="2"/>
  <c r="G17" i="2" s="1"/>
  <c r="E17" i="2"/>
  <c r="D17" i="2"/>
  <c r="X16" i="2"/>
  <c r="F16" i="2"/>
  <c r="G16" i="2" s="1"/>
  <c r="E16" i="2"/>
  <c r="D16" i="2"/>
  <c r="X15" i="2"/>
  <c r="X22" i="2" s="1"/>
  <c r="G15" i="2"/>
  <c r="F15" i="2"/>
  <c r="D15" i="2"/>
  <c r="E15" i="2" s="1"/>
  <c r="X14" i="2"/>
  <c r="G14" i="2"/>
  <c r="F14" i="2"/>
  <c r="E14" i="2"/>
  <c r="D14" i="2"/>
  <c r="X13" i="2"/>
  <c r="F13" i="2"/>
  <c r="G13" i="2" s="1"/>
  <c r="D13" i="2"/>
  <c r="E13" i="2" s="1"/>
  <c r="X12" i="2"/>
  <c r="G12" i="2"/>
  <c r="F12" i="2"/>
  <c r="D12" i="2"/>
  <c r="E12" i="2" s="1"/>
  <c r="X11" i="2"/>
  <c r="F11" i="2"/>
  <c r="G11" i="2" s="1"/>
  <c r="D11" i="2"/>
  <c r="E11" i="2" s="1"/>
  <c r="X10" i="2"/>
  <c r="F10" i="2"/>
  <c r="G10" i="2" s="1"/>
  <c r="D10" i="2"/>
  <c r="E10" i="2" s="1"/>
  <c r="X9" i="2"/>
  <c r="F9" i="2"/>
  <c r="G9" i="2" s="1"/>
  <c r="E9" i="2"/>
  <c r="D9" i="2"/>
  <c r="X8" i="2"/>
  <c r="K8" i="2"/>
  <c r="K22" i="2" s="1"/>
  <c r="F8" i="2"/>
  <c r="G8" i="2" s="1"/>
  <c r="D8" i="2"/>
  <c r="E8" i="2" s="1"/>
  <c r="X7" i="2"/>
  <c r="F7" i="2"/>
  <c r="G7" i="2" s="1"/>
  <c r="D7" i="2"/>
  <c r="D22" i="2" s="1"/>
  <c r="E22" i="2" s="1"/>
  <c r="Q52" i="1"/>
  <c r="P52" i="1"/>
  <c r="O52" i="1"/>
  <c r="N52" i="1"/>
  <c r="L52" i="1"/>
  <c r="K52" i="1"/>
  <c r="M52" i="1" s="1"/>
  <c r="J52" i="1"/>
  <c r="I52" i="1"/>
  <c r="H52" i="1"/>
  <c r="G52" i="1"/>
  <c r="F52" i="1"/>
  <c r="D52" i="1"/>
  <c r="C52" i="1"/>
  <c r="E52" i="1" s="1"/>
  <c r="B52" i="1"/>
  <c r="P51" i="1"/>
  <c r="O51" i="1"/>
  <c r="N51" i="1"/>
  <c r="Q51" i="1" s="1"/>
  <c r="L51" i="1"/>
  <c r="K51" i="1"/>
  <c r="J51" i="1"/>
  <c r="M51" i="1" s="1"/>
  <c r="H51" i="1"/>
  <c r="G51" i="1"/>
  <c r="F51" i="1"/>
  <c r="I51" i="1" s="1"/>
  <c r="D51" i="1"/>
  <c r="C51" i="1"/>
  <c r="B51" i="1"/>
  <c r="E51" i="1" s="1"/>
  <c r="P50" i="1"/>
  <c r="O50" i="1"/>
  <c r="N50" i="1"/>
  <c r="Q50" i="1" s="1"/>
  <c r="L50" i="1"/>
  <c r="K50" i="1"/>
  <c r="M50" i="1" s="1"/>
  <c r="J50" i="1"/>
  <c r="H50" i="1"/>
  <c r="G50" i="1"/>
  <c r="F50" i="1"/>
  <c r="I50" i="1" s="1"/>
  <c r="D50" i="1"/>
  <c r="C50" i="1"/>
  <c r="E50" i="1" s="1"/>
  <c r="R50" i="1" s="1"/>
  <c r="B50" i="1"/>
  <c r="P49" i="1"/>
  <c r="O49" i="1"/>
  <c r="N49" i="1"/>
  <c r="Q49" i="1" s="1"/>
  <c r="L49" i="1"/>
  <c r="K49" i="1"/>
  <c r="M49" i="1" s="1"/>
  <c r="J49" i="1"/>
  <c r="H49" i="1"/>
  <c r="G49" i="1"/>
  <c r="F49" i="1"/>
  <c r="I49" i="1" s="1"/>
  <c r="D49" i="1"/>
  <c r="C49" i="1"/>
  <c r="B49" i="1"/>
  <c r="E49" i="1" s="1"/>
  <c r="P48" i="1"/>
  <c r="O48" i="1"/>
  <c r="Q48" i="1" s="1"/>
  <c r="N48" i="1"/>
  <c r="M48" i="1"/>
  <c r="L48" i="1"/>
  <c r="K48" i="1"/>
  <c r="J48" i="1"/>
  <c r="H48" i="1"/>
  <c r="G48" i="1"/>
  <c r="I48" i="1" s="1"/>
  <c r="F48" i="1"/>
  <c r="E48" i="1"/>
  <c r="R48" i="1" s="1"/>
  <c r="D48" i="1"/>
  <c r="C48" i="1"/>
  <c r="B48" i="1"/>
  <c r="P47" i="1"/>
  <c r="O47" i="1"/>
  <c r="N47" i="1"/>
  <c r="Q47" i="1" s="1"/>
  <c r="L47" i="1"/>
  <c r="K47" i="1"/>
  <c r="J47" i="1"/>
  <c r="M47" i="1" s="1"/>
  <c r="H47" i="1"/>
  <c r="G47" i="1"/>
  <c r="F47" i="1"/>
  <c r="I47" i="1" s="1"/>
  <c r="D47" i="1"/>
  <c r="C47" i="1"/>
  <c r="B47" i="1"/>
  <c r="E47" i="1" s="1"/>
  <c r="P46" i="1"/>
  <c r="O46" i="1"/>
  <c r="Q46" i="1" s="1"/>
  <c r="N46" i="1"/>
  <c r="L46" i="1"/>
  <c r="K46" i="1"/>
  <c r="J46" i="1"/>
  <c r="M46" i="1" s="1"/>
  <c r="H46" i="1"/>
  <c r="G46" i="1"/>
  <c r="I46" i="1" s="1"/>
  <c r="F46" i="1"/>
  <c r="D46" i="1"/>
  <c r="C46" i="1"/>
  <c r="B46" i="1"/>
  <c r="E46" i="1" s="1"/>
  <c r="P45" i="1"/>
  <c r="P53" i="1" s="1"/>
  <c r="O45" i="1"/>
  <c r="Q45" i="1" s="1"/>
  <c r="N45" i="1"/>
  <c r="L45" i="1"/>
  <c r="K45" i="1"/>
  <c r="J45" i="1"/>
  <c r="M45" i="1" s="1"/>
  <c r="H45" i="1"/>
  <c r="H53" i="1" s="1"/>
  <c r="G45" i="1"/>
  <c r="F45" i="1"/>
  <c r="I45" i="1" s="1"/>
  <c r="D45" i="1"/>
  <c r="C45" i="1"/>
  <c r="B45" i="1"/>
  <c r="E45" i="1" s="1"/>
  <c r="Q44" i="1"/>
  <c r="P44" i="1"/>
  <c r="O44" i="1"/>
  <c r="N44" i="1"/>
  <c r="L44" i="1"/>
  <c r="K44" i="1"/>
  <c r="M44" i="1" s="1"/>
  <c r="J44" i="1"/>
  <c r="I44" i="1"/>
  <c r="H44" i="1"/>
  <c r="G44" i="1"/>
  <c r="F44" i="1"/>
  <c r="D44" i="1"/>
  <c r="C44" i="1"/>
  <c r="E44" i="1" s="1"/>
  <c r="R44" i="1" s="1"/>
  <c r="B44" i="1"/>
  <c r="P43" i="1"/>
  <c r="O43" i="1"/>
  <c r="N43" i="1"/>
  <c r="Q43" i="1" s="1"/>
  <c r="L43" i="1"/>
  <c r="K43" i="1"/>
  <c r="J43" i="1"/>
  <c r="M43" i="1" s="1"/>
  <c r="H43" i="1"/>
  <c r="G43" i="1"/>
  <c r="F43" i="1"/>
  <c r="I43" i="1" s="1"/>
  <c r="D43" i="1"/>
  <c r="C43" i="1"/>
  <c r="B43" i="1"/>
  <c r="E43" i="1" s="1"/>
  <c r="R43" i="1" s="1"/>
  <c r="P42" i="1"/>
  <c r="O42" i="1"/>
  <c r="N42" i="1"/>
  <c r="Q42" i="1" s="1"/>
  <c r="L42" i="1"/>
  <c r="K42" i="1"/>
  <c r="K53" i="1" s="1"/>
  <c r="J42" i="1"/>
  <c r="H42" i="1"/>
  <c r="G42" i="1"/>
  <c r="F42" i="1"/>
  <c r="I42" i="1" s="1"/>
  <c r="D42" i="1"/>
  <c r="C42" i="1"/>
  <c r="C53" i="1" s="1"/>
  <c r="B42" i="1"/>
  <c r="P41" i="1"/>
  <c r="O41" i="1"/>
  <c r="N41" i="1"/>
  <c r="Q41" i="1" s="1"/>
  <c r="L41" i="1"/>
  <c r="L53" i="1" s="1"/>
  <c r="K41" i="1"/>
  <c r="M41" i="1" s="1"/>
  <c r="J41" i="1"/>
  <c r="H41" i="1"/>
  <c r="G41" i="1"/>
  <c r="F41" i="1"/>
  <c r="I41" i="1" s="1"/>
  <c r="D41" i="1"/>
  <c r="D53" i="1" s="1"/>
  <c r="C41" i="1"/>
  <c r="B41" i="1"/>
  <c r="E41" i="1" s="1"/>
  <c r="R41" i="1" s="1"/>
  <c r="P40" i="1"/>
  <c r="O40" i="1"/>
  <c r="Q40" i="1" s="1"/>
  <c r="N40" i="1"/>
  <c r="M40" i="1"/>
  <c r="L40" i="1"/>
  <c r="K40" i="1"/>
  <c r="J40" i="1"/>
  <c r="H40" i="1"/>
  <c r="G40" i="1"/>
  <c r="I40" i="1" s="1"/>
  <c r="F40" i="1"/>
  <c r="E40" i="1"/>
  <c r="D40" i="1"/>
  <c r="C40" i="1"/>
  <c r="B40" i="1"/>
  <c r="P39" i="1"/>
  <c r="O39" i="1"/>
  <c r="N39" i="1"/>
  <c r="Q39" i="1" s="1"/>
  <c r="L39" i="1"/>
  <c r="K39" i="1"/>
  <c r="J39" i="1"/>
  <c r="M39" i="1" s="1"/>
  <c r="H39" i="1"/>
  <c r="G39" i="1"/>
  <c r="F39" i="1"/>
  <c r="I39" i="1" s="1"/>
  <c r="D39" i="1"/>
  <c r="C39" i="1"/>
  <c r="B39" i="1"/>
  <c r="E39" i="1" s="1"/>
  <c r="R39" i="1" s="1"/>
  <c r="P38" i="1"/>
  <c r="O38" i="1"/>
  <c r="O53" i="1" s="1"/>
  <c r="N38" i="1"/>
  <c r="N53" i="1" s="1"/>
  <c r="L38" i="1"/>
  <c r="K38" i="1"/>
  <c r="J38" i="1"/>
  <c r="M38" i="1" s="1"/>
  <c r="H38" i="1"/>
  <c r="G38" i="1"/>
  <c r="G53" i="1" s="1"/>
  <c r="F38" i="1"/>
  <c r="F53" i="1" s="1"/>
  <c r="D38" i="1"/>
  <c r="C38" i="1"/>
  <c r="B38" i="1"/>
  <c r="E38" i="1" s="1"/>
  <c r="F31" i="1"/>
  <c r="E31" i="1"/>
  <c r="E32" i="1" s="1"/>
  <c r="F32" i="1" s="1"/>
  <c r="U21" i="1"/>
  <c r="T21" i="1"/>
  <c r="S21" i="1"/>
  <c r="R21" i="1"/>
  <c r="Q21" i="1"/>
  <c r="P21" i="1"/>
  <c r="V21" i="1" s="1"/>
  <c r="G21" i="1"/>
  <c r="F21" i="1"/>
  <c r="E21" i="1"/>
  <c r="D21" i="1"/>
  <c r="C21" i="1"/>
  <c r="B21" i="1"/>
  <c r="U20" i="1"/>
  <c r="T20" i="1"/>
  <c r="S20" i="1"/>
  <c r="R20" i="1"/>
  <c r="V20" i="1" s="1"/>
  <c r="Q20" i="1"/>
  <c r="P20" i="1"/>
  <c r="F20" i="1"/>
  <c r="G20" i="1" s="1"/>
  <c r="D20" i="1"/>
  <c r="E20" i="1" s="1"/>
  <c r="C20" i="1"/>
  <c r="B20" i="1"/>
  <c r="U19" i="1"/>
  <c r="T19" i="1"/>
  <c r="S19" i="1"/>
  <c r="R19" i="1"/>
  <c r="Q19" i="1"/>
  <c r="V19" i="1" s="1"/>
  <c r="P19" i="1"/>
  <c r="G19" i="1"/>
  <c r="F19" i="1"/>
  <c r="E19" i="1"/>
  <c r="D19" i="1"/>
  <c r="C19" i="1"/>
  <c r="B19" i="1"/>
  <c r="U18" i="1"/>
  <c r="T18" i="1"/>
  <c r="V18" i="1" s="1"/>
  <c r="S18" i="1"/>
  <c r="R18" i="1"/>
  <c r="Q18" i="1"/>
  <c r="P18" i="1"/>
  <c r="F18" i="1"/>
  <c r="G18" i="1" s="1"/>
  <c r="D18" i="1"/>
  <c r="E18" i="1" s="1"/>
  <c r="C18" i="1"/>
  <c r="B18" i="1"/>
  <c r="U17" i="1"/>
  <c r="T17" i="1"/>
  <c r="S17" i="1"/>
  <c r="R17" i="1"/>
  <c r="Q17" i="1"/>
  <c r="P17" i="1"/>
  <c r="V17" i="1" s="1"/>
  <c r="G17" i="1"/>
  <c r="F17" i="1"/>
  <c r="D17" i="1"/>
  <c r="E17" i="1" s="1"/>
  <c r="C17" i="1"/>
  <c r="B17" i="1"/>
  <c r="V16" i="1"/>
  <c r="U16" i="1"/>
  <c r="T16" i="1"/>
  <c r="S16" i="1"/>
  <c r="R16" i="1"/>
  <c r="Q16" i="1"/>
  <c r="P16" i="1"/>
  <c r="F16" i="1"/>
  <c r="G16" i="1" s="1"/>
  <c r="E16" i="1"/>
  <c r="D16" i="1"/>
  <c r="C16" i="1"/>
  <c r="B16" i="1"/>
  <c r="U15" i="1"/>
  <c r="T15" i="1"/>
  <c r="S15" i="1"/>
  <c r="V15" i="1" s="1"/>
  <c r="R15" i="1"/>
  <c r="Q15" i="1"/>
  <c r="P15" i="1"/>
  <c r="F15" i="1"/>
  <c r="G15" i="1" s="1"/>
  <c r="E15" i="1"/>
  <c r="D15" i="1"/>
  <c r="C15" i="1"/>
  <c r="B15" i="1"/>
  <c r="U14" i="1"/>
  <c r="T14" i="1"/>
  <c r="S14" i="1"/>
  <c r="R14" i="1"/>
  <c r="Q14" i="1"/>
  <c r="P14" i="1"/>
  <c r="V14" i="1" s="1"/>
  <c r="G14" i="1"/>
  <c r="F14" i="1"/>
  <c r="D14" i="1"/>
  <c r="E14" i="1" s="1"/>
  <c r="C14" i="1"/>
  <c r="B14" i="1"/>
  <c r="U13" i="1"/>
  <c r="T13" i="1"/>
  <c r="S13" i="1"/>
  <c r="R13" i="1"/>
  <c r="Q13" i="1"/>
  <c r="P13" i="1"/>
  <c r="V13" i="1" s="1"/>
  <c r="G13" i="1"/>
  <c r="F13" i="1"/>
  <c r="E13" i="1"/>
  <c r="D13" i="1"/>
  <c r="C13" i="1"/>
  <c r="B13" i="1"/>
  <c r="U12" i="1"/>
  <c r="T12" i="1"/>
  <c r="S12" i="1"/>
  <c r="R12" i="1"/>
  <c r="V12" i="1" s="1"/>
  <c r="Q12" i="1"/>
  <c r="P12" i="1"/>
  <c r="F12" i="1"/>
  <c r="G12" i="1" s="1"/>
  <c r="D12" i="1"/>
  <c r="E12" i="1" s="1"/>
  <c r="C12" i="1"/>
  <c r="B12" i="1"/>
  <c r="B22" i="1" s="1"/>
  <c r="U11" i="1"/>
  <c r="T11" i="1"/>
  <c r="S11" i="1"/>
  <c r="R11" i="1"/>
  <c r="Q11" i="1"/>
  <c r="V11" i="1" s="1"/>
  <c r="P11" i="1"/>
  <c r="G11" i="1"/>
  <c r="F11" i="1"/>
  <c r="E11" i="1"/>
  <c r="D11" i="1"/>
  <c r="C11" i="1"/>
  <c r="B11" i="1"/>
  <c r="U10" i="1"/>
  <c r="T10" i="1"/>
  <c r="V10" i="1" s="1"/>
  <c r="S10" i="1"/>
  <c r="R10" i="1"/>
  <c r="Q10" i="1"/>
  <c r="P10" i="1"/>
  <c r="F10" i="1"/>
  <c r="G10" i="1" s="1"/>
  <c r="D10" i="1"/>
  <c r="E10" i="1" s="1"/>
  <c r="C10" i="1"/>
  <c r="B10" i="1"/>
  <c r="U9" i="1"/>
  <c r="T9" i="1"/>
  <c r="T22" i="1" s="1"/>
  <c r="S9" i="1"/>
  <c r="R9" i="1"/>
  <c r="Q9" i="1"/>
  <c r="P9" i="1"/>
  <c r="V9" i="1" s="1"/>
  <c r="G9" i="1"/>
  <c r="F9" i="1"/>
  <c r="D9" i="1"/>
  <c r="D22" i="1" s="1"/>
  <c r="E22" i="1" s="1"/>
  <c r="C9" i="1"/>
  <c r="B9" i="1"/>
  <c r="V8" i="1"/>
  <c r="U8" i="1"/>
  <c r="T8" i="1"/>
  <c r="S8" i="1"/>
  <c r="R8" i="1"/>
  <c r="Q8" i="1"/>
  <c r="P8" i="1"/>
  <c r="F8" i="1"/>
  <c r="G8" i="1" s="1"/>
  <c r="E8" i="1"/>
  <c r="D8" i="1"/>
  <c r="C8" i="1"/>
  <c r="B8" i="1"/>
  <c r="U7" i="1"/>
  <c r="U22" i="1" s="1"/>
  <c r="T7" i="1"/>
  <c r="S7" i="1"/>
  <c r="V7" i="1" s="1"/>
  <c r="R7" i="1"/>
  <c r="Q7" i="1"/>
  <c r="Q22" i="1" s="1"/>
  <c r="P7" i="1"/>
  <c r="F7" i="1"/>
  <c r="F22" i="1" s="1"/>
  <c r="G22" i="1" s="1"/>
  <c r="E7" i="1"/>
  <c r="D7" i="1"/>
  <c r="C7" i="1"/>
  <c r="C22" i="1" s="1"/>
  <c r="B7" i="1"/>
  <c r="R46" i="1" l="1"/>
  <c r="E54" i="2"/>
  <c r="R42" i="2"/>
  <c r="R43" i="2"/>
  <c r="R47" i="2"/>
  <c r="R49" i="2"/>
  <c r="R52" i="2"/>
  <c r="R52" i="1"/>
  <c r="E53" i="1"/>
  <c r="R45" i="1"/>
  <c r="R47" i="1"/>
  <c r="V22" i="1"/>
  <c r="R41" i="2"/>
  <c r="R53" i="2"/>
  <c r="R49" i="1"/>
  <c r="R51" i="1"/>
  <c r="M53" i="1"/>
  <c r="R40" i="1"/>
  <c r="P22" i="1"/>
  <c r="B54" i="2"/>
  <c r="R39" i="2"/>
  <c r="J53" i="1"/>
  <c r="N54" i="2"/>
  <c r="G7" i="1"/>
  <c r="F22" i="2"/>
  <c r="G22" i="2" s="1"/>
  <c r="R22" i="1"/>
  <c r="I38" i="1"/>
  <c r="I53" i="1" s="1"/>
  <c r="Q38" i="1"/>
  <c r="Q53" i="1" s="1"/>
  <c r="E42" i="1"/>
  <c r="R42" i="1" s="1"/>
  <c r="M42" i="1"/>
  <c r="B53" i="1"/>
  <c r="S22" i="1"/>
  <c r="E9" i="1"/>
  <c r="E7" i="2"/>
  <c r="R54" i="2" l="1"/>
  <c r="R38" i="1"/>
  <c r="R53" i="1" s="1"/>
</calcChain>
</file>

<file path=xl/sharedStrings.xml><?xml version="1.0" encoding="utf-8"?>
<sst xmlns="http://schemas.openxmlformats.org/spreadsheetml/2006/main" count="214" uniqueCount="73">
  <si>
    <t>ESTADO DE AVANCE DEEM</t>
  </si>
  <si>
    <t xml:space="preserve">AL </t>
  </si>
  <si>
    <t>REGIÓN</t>
  </si>
  <si>
    <t>Octubre - Diciembre 2015</t>
  </si>
  <si>
    <t>Acumulado (2012 -  DIciembre 2015)</t>
  </si>
  <si>
    <t>En convocatoria</t>
  </si>
  <si>
    <t>En evaluación</t>
  </si>
  <si>
    <t>Nómina</t>
  </si>
  <si>
    <t>Nombrados</t>
  </si>
  <si>
    <t>Desiertos</t>
  </si>
  <si>
    <t>Anulados</t>
  </si>
  <si>
    <t>Total</t>
  </si>
  <si>
    <t>Total publicados Trimestre</t>
  </si>
  <si>
    <t>Total nombrados trimestre *</t>
  </si>
  <si>
    <t>Total publicados</t>
  </si>
  <si>
    <t>Avance publicados</t>
  </si>
  <si>
    <t>Total nombrados*</t>
  </si>
  <si>
    <t>Avance nombrados*</t>
  </si>
  <si>
    <t>Arica-Parinacota</t>
  </si>
  <si>
    <t>Tarapacá</t>
  </si>
  <si>
    <t>Antofagasta</t>
  </si>
  <si>
    <t>Atacama</t>
  </si>
  <si>
    <t>Coquimbo</t>
  </si>
  <si>
    <t>Valparaíso</t>
  </si>
  <si>
    <t>Metropolitana</t>
  </si>
  <si>
    <t>Libertador Bernardo O'Higgins</t>
  </si>
  <si>
    <t>Maule</t>
  </si>
  <si>
    <t>Bío-Bío</t>
  </si>
  <si>
    <t>Araucanía</t>
  </si>
  <si>
    <t>Los Ríos</t>
  </si>
  <si>
    <t>Los Lagos</t>
  </si>
  <si>
    <t>Aysén</t>
  </si>
  <si>
    <t>Magallanes y Antártica Chilena</t>
  </si>
  <si>
    <t>* El nombramiento se contabiliza en el mes que el DAEM/Corporación lo informa .</t>
  </si>
  <si>
    <t>Publicados del mes, corresponden a los concursos publicados en el mes</t>
  </si>
  <si>
    <t>Nota: Concursos realizados hasta la fecha y su estado, no considera los concursos que se encuentran En Preparación.</t>
  </si>
  <si>
    <t>Total Publicados Acumulado: corresponde al total de establecimientos que al menos han publicado un concurso</t>
  </si>
  <si>
    <t>Nota: Colegio Alcazar de Maipu, Región Metropolitana ha sido nombrado 2 veces, RBD 12255</t>
  </si>
  <si>
    <t>Total Nombrados del mes: corresponden a los concursos que han terminado con un Nombramiento</t>
  </si>
  <si>
    <t xml:space="preserve">Total nombrados Acumulados: corresponde al total de establecimientos que tienen al menos un nombramiento </t>
  </si>
  <si>
    <t>Comunas que han realizado al menos 1 concurso</t>
  </si>
  <si>
    <t>Comunas que no han realizado concursos</t>
  </si>
  <si>
    <t>Comunas que han implementado el sistema de concursos</t>
  </si>
  <si>
    <t>Total general</t>
  </si>
  <si>
    <t>HISTÓRICO PUBLICADOS (2015)</t>
  </si>
  <si>
    <t>Enero</t>
  </si>
  <si>
    <t>Febrero</t>
  </si>
  <si>
    <t>Marzo</t>
  </si>
  <si>
    <t>Primer Trimestre</t>
  </si>
  <si>
    <t>Abril</t>
  </si>
  <si>
    <t>Mayo</t>
  </si>
  <si>
    <t>Junio</t>
  </si>
  <si>
    <t>Segundo Trimestre</t>
  </si>
  <si>
    <t>Julio</t>
  </si>
  <si>
    <t>Agosto</t>
  </si>
  <si>
    <t>Septiembre</t>
  </si>
  <si>
    <t>Tercer Trimestre</t>
  </si>
  <si>
    <t>Octubre</t>
  </si>
  <si>
    <t>Noviembre</t>
  </si>
  <si>
    <t>Diciembre</t>
  </si>
  <si>
    <t>Cuarto Trimestre</t>
  </si>
  <si>
    <t>ESTADO DE AVANCE DAEM &gt; 1200</t>
  </si>
  <si>
    <t>Acumulado (2012 - diciembre 2015)</t>
  </si>
  <si>
    <t>Nombrados Vigentes</t>
  </si>
  <si>
    <t>En preparación</t>
  </si>
  <si>
    <t>Desierto por Comité</t>
  </si>
  <si>
    <t>Desierto por Autoridad</t>
  </si>
  <si>
    <t>Sin efecto</t>
  </si>
  <si>
    <t>Total Publicados Acumulado: corresponde al total comunas  que al menos han publicado un concurso</t>
  </si>
  <si>
    <t xml:space="preserve">Total nombrados Acumulados: corresponde al total de comunas que tienen al menos un nombramiento </t>
  </si>
  <si>
    <t>Comunas que han realizado al menos una convocatoria de concurso</t>
  </si>
  <si>
    <t>Comunas que no han realizado convocatoria a concurso y no han solicitado concurso</t>
  </si>
  <si>
    <t>Comunas que no han realizado convocatoria pero estan en preparación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</si>
</sst>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rgb="FFFFFFFF"/>
      <name val="Calibri"/>
      <family val="2"/>
    </font>
    <font>
      <b/>
      <sz val="12"/>
      <color rgb="FFFFFFFF"/>
      <name val="Calibri"/>
      <family val="2"/>
    </font>
    <font>
      <sz val="14"/>
      <color rgb="FF000000"/>
      <name val="Calibri"/>
      <family val="2"/>
    </font>
    <font>
      <b/>
      <sz val="14"/>
      <color rgb="FFFFFFFF"/>
      <name val="Calibri"/>
      <family val="2"/>
    </font>
    <font>
      <sz val="13"/>
      <color rgb="FF000000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E9EDF4"/>
        <bgColor indexed="64"/>
      </patternFill>
    </fill>
    <fill>
      <patternFill patternType="solid">
        <fgColor rgb="FFD0D8E8"/>
        <bgColor indexed="64"/>
      </patternFill>
    </fill>
  </fills>
  <borders count="29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theme="0"/>
      </right>
      <top style="medium">
        <color rgb="FFFFFFFF"/>
      </top>
      <bottom/>
      <diagonal/>
    </border>
    <border>
      <left style="medium">
        <color theme="0"/>
      </left>
      <right style="medium">
        <color theme="0"/>
      </right>
      <top style="medium">
        <color indexed="64"/>
      </top>
      <bottom/>
      <diagonal/>
    </border>
    <border>
      <left style="medium">
        <color theme="0"/>
      </left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theme="0"/>
      </left>
      <right/>
      <top/>
      <bottom style="medium">
        <color rgb="FFFFFFFF"/>
      </bottom>
      <diagonal/>
    </border>
    <border>
      <left style="medium">
        <color theme="0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theme="0"/>
      </right>
      <top/>
      <bottom style="medium">
        <color rgb="FFFFFFFF"/>
      </bottom>
      <diagonal/>
    </border>
    <border>
      <left style="medium">
        <color theme="0"/>
      </left>
      <right style="medium">
        <color theme="0"/>
      </right>
      <top/>
      <bottom style="thin">
        <color theme="0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theme="0"/>
      </left>
      <right style="medium">
        <color theme="0"/>
      </right>
      <top style="medium">
        <color rgb="FFFFFFFF"/>
      </top>
      <bottom/>
      <diagonal/>
    </border>
    <border>
      <left style="medium">
        <color theme="0"/>
      </left>
      <right style="medium">
        <color theme="0"/>
      </right>
      <top/>
      <bottom style="medium">
        <color rgb="FFFFFFFF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9" fontId="9" fillId="0" borderId="0" applyFont="0" applyFill="0" applyBorder="0" applyAlignment="0" applyProtection="0"/>
  </cellStyleXfs>
  <cellXfs count="96">
    <xf numFmtId="0" fontId="0" fillId="0" borderId="0" xfId="0"/>
    <xf numFmtId="0" fontId="3" fillId="0" borderId="0" xfId="0" applyFont="1"/>
    <xf numFmtId="0" fontId="2" fillId="0" borderId="0" xfId="0" applyFont="1"/>
    <xf numFmtId="14" fontId="2" fillId="0" borderId="0" xfId="0" applyNumberFormat="1" applyFont="1"/>
    <xf numFmtId="0" fontId="4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2" xfId="0" applyFont="1" applyFill="1" applyBorder="1" applyAlignment="1">
      <alignment horizontal="center" vertical="center" wrapText="1" readingOrder="1"/>
    </xf>
    <xf numFmtId="0" fontId="5" fillId="2" borderId="3" xfId="0" applyFont="1" applyFill="1" applyBorder="1" applyAlignment="1">
      <alignment horizontal="center" vertical="center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7" xfId="0" applyFont="1" applyFill="1" applyBorder="1" applyAlignment="1">
      <alignment horizontal="center" vertical="center" wrapText="1" readingOrder="1"/>
    </xf>
    <xf numFmtId="0" fontId="5" fillId="2" borderId="8" xfId="0" applyFont="1" applyFill="1" applyBorder="1" applyAlignment="1">
      <alignment horizontal="center" vertical="center" wrapText="1" readingOrder="1"/>
    </xf>
    <xf numFmtId="0" fontId="4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 readingOrder="1"/>
    </xf>
    <xf numFmtId="0" fontId="5" fillId="3" borderId="10" xfId="0" applyFont="1" applyFill="1" applyBorder="1" applyAlignment="1">
      <alignment horizontal="center" vertical="center" wrapText="1" readingOrder="1"/>
    </xf>
    <xf numFmtId="0" fontId="5" fillId="2" borderId="11" xfId="0" applyFont="1" applyFill="1" applyBorder="1" applyAlignment="1">
      <alignment horizontal="center" vertical="center" wrapText="1" readingOrder="1"/>
    </xf>
    <xf numFmtId="0" fontId="5" fillId="2" borderId="12" xfId="0" applyFont="1" applyFill="1" applyBorder="1" applyAlignment="1">
      <alignment horizontal="center" vertical="center" wrapText="1" readingOrder="1"/>
    </xf>
    <xf numFmtId="0" fontId="5" fillId="2" borderId="13" xfId="0" applyFont="1" applyFill="1" applyBorder="1" applyAlignment="1">
      <alignment horizontal="center" vertical="center" wrapText="1" readingOrder="1"/>
    </xf>
    <xf numFmtId="0" fontId="5" fillId="2" borderId="14" xfId="0" applyFont="1" applyFill="1" applyBorder="1" applyAlignment="1">
      <alignment horizontal="center" vertical="center" wrapText="1" readingOrder="1"/>
    </xf>
    <xf numFmtId="0" fontId="6" fillId="4" borderId="15" xfId="0" applyFont="1" applyFill="1" applyBorder="1" applyAlignment="1">
      <alignment horizontal="left" wrapText="1" readingOrder="1"/>
    </xf>
    <xf numFmtId="0" fontId="6" fillId="4" borderId="15" xfId="0" applyFont="1" applyFill="1" applyBorder="1" applyAlignment="1">
      <alignment horizontal="center" wrapText="1" readingOrder="1"/>
    </xf>
    <xf numFmtId="0" fontId="6" fillId="4" borderId="15" xfId="0" applyNumberFormat="1" applyFont="1" applyFill="1" applyBorder="1" applyAlignment="1">
      <alignment horizontal="center" wrapText="1" readingOrder="1"/>
    </xf>
    <xf numFmtId="9" fontId="6" fillId="4" borderId="15" xfId="0" applyNumberFormat="1" applyFont="1" applyFill="1" applyBorder="1" applyAlignment="1">
      <alignment horizontal="center" wrapText="1" readingOrder="1"/>
    </xf>
    <xf numFmtId="0" fontId="6" fillId="5" borderId="16" xfId="0" applyFont="1" applyFill="1" applyBorder="1" applyAlignment="1">
      <alignment horizontal="left" wrapText="1" readingOrder="1"/>
    </xf>
    <xf numFmtId="0" fontId="6" fillId="5" borderId="16" xfId="0" applyFont="1" applyFill="1" applyBorder="1" applyAlignment="1">
      <alignment horizontal="center" wrapText="1" readingOrder="1"/>
    </xf>
    <xf numFmtId="0" fontId="6" fillId="5" borderId="16" xfId="0" applyNumberFormat="1" applyFont="1" applyFill="1" applyBorder="1" applyAlignment="1">
      <alignment horizontal="center" wrapText="1" readingOrder="1"/>
    </xf>
    <xf numFmtId="9" fontId="6" fillId="5" borderId="16" xfId="0" applyNumberFormat="1" applyFont="1" applyFill="1" applyBorder="1" applyAlignment="1">
      <alignment horizontal="center" wrapText="1" readingOrder="1"/>
    </xf>
    <xf numFmtId="0" fontId="6" fillId="5" borderId="15" xfId="0" applyNumberFormat="1" applyFont="1" applyFill="1" applyBorder="1" applyAlignment="1">
      <alignment horizontal="center" wrapText="1" readingOrder="1"/>
    </xf>
    <xf numFmtId="0" fontId="6" fillId="5" borderId="15" xfId="0" applyFont="1" applyFill="1" applyBorder="1" applyAlignment="1">
      <alignment horizontal="left" wrapText="1" readingOrder="1"/>
    </xf>
    <xf numFmtId="0" fontId="6" fillId="5" borderId="15" xfId="0" applyFont="1" applyFill="1" applyBorder="1" applyAlignment="1">
      <alignment horizontal="center" wrapText="1" readingOrder="1"/>
    </xf>
    <xf numFmtId="9" fontId="6" fillId="5" borderId="15" xfId="0" applyNumberFormat="1" applyFont="1" applyFill="1" applyBorder="1" applyAlignment="1">
      <alignment horizontal="center" wrapText="1" readingOrder="1"/>
    </xf>
    <xf numFmtId="0" fontId="6" fillId="4" borderId="17" xfId="0" applyFont="1" applyFill="1" applyBorder="1" applyAlignment="1">
      <alignment horizontal="left" wrapText="1" readingOrder="1"/>
    </xf>
    <xf numFmtId="0" fontId="6" fillId="4" borderId="17" xfId="0" applyFont="1" applyFill="1" applyBorder="1" applyAlignment="1">
      <alignment horizontal="center" wrapText="1" readingOrder="1"/>
    </xf>
    <xf numFmtId="0" fontId="6" fillId="4" borderId="17" xfId="0" applyNumberFormat="1" applyFont="1" applyFill="1" applyBorder="1" applyAlignment="1">
      <alignment horizontal="center" wrapText="1" readingOrder="1"/>
    </xf>
    <xf numFmtId="9" fontId="6" fillId="4" borderId="17" xfId="0" applyNumberFormat="1" applyFont="1" applyFill="1" applyBorder="1" applyAlignment="1">
      <alignment horizontal="center" wrapText="1" readingOrder="1"/>
    </xf>
    <xf numFmtId="0" fontId="7" fillId="2" borderId="18" xfId="0" applyFont="1" applyFill="1" applyBorder="1" applyAlignment="1">
      <alignment horizontal="left" wrapText="1" readingOrder="1"/>
    </xf>
    <xf numFmtId="1" fontId="7" fillId="2" borderId="18" xfId="0" applyNumberFormat="1" applyFont="1" applyFill="1" applyBorder="1" applyAlignment="1">
      <alignment horizontal="center" wrapText="1" readingOrder="1"/>
    </xf>
    <xf numFmtId="9" fontId="7" fillId="2" borderId="18" xfId="1" applyFont="1" applyFill="1" applyBorder="1" applyAlignment="1">
      <alignment horizontal="center" wrapText="1" readingOrder="1"/>
    </xf>
    <xf numFmtId="0" fontId="7" fillId="2" borderId="19" xfId="0" applyFont="1" applyFill="1" applyBorder="1" applyAlignment="1">
      <alignment wrapText="1" readingOrder="1"/>
    </xf>
    <xf numFmtId="0" fontId="7" fillId="2" borderId="18" xfId="0" applyNumberFormat="1" applyFont="1" applyFill="1" applyBorder="1" applyAlignment="1">
      <alignment horizontal="center" wrapText="1" readingOrder="1"/>
    </xf>
    <xf numFmtId="0" fontId="7" fillId="2" borderId="18" xfId="1" applyNumberFormat="1" applyFont="1" applyFill="1" applyBorder="1" applyAlignment="1">
      <alignment horizontal="center" wrapText="1" readingOrder="1"/>
    </xf>
    <xf numFmtId="0" fontId="8" fillId="5" borderId="1" xfId="0" applyFont="1" applyFill="1" applyBorder="1" applyAlignment="1">
      <alignment wrapText="1" readingOrder="1"/>
    </xf>
    <xf numFmtId="0" fontId="8" fillId="5" borderId="3" xfId="0" applyFont="1" applyFill="1" applyBorder="1" applyAlignment="1">
      <alignment wrapText="1" readingOrder="1"/>
    </xf>
    <xf numFmtId="0" fontId="8" fillId="5" borderId="2" xfId="0" applyFont="1" applyFill="1" applyBorder="1" applyAlignment="1">
      <alignment wrapText="1" readingOrder="1"/>
    </xf>
    <xf numFmtId="0" fontId="8" fillId="4" borderId="20" xfId="0" applyFont="1" applyFill="1" applyBorder="1" applyAlignment="1">
      <alignment wrapText="1" readingOrder="1"/>
    </xf>
    <xf numFmtId="0" fontId="8" fillId="4" borderId="21" xfId="0" applyFont="1" applyFill="1" applyBorder="1" applyAlignment="1">
      <alignment wrapText="1" readingOrder="1"/>
    </xf>
    <xf numFmtId="0" fontId="8" fillId="4" borderId="22" xfId="0" applyFont="1" applyFill="1" applyBorder="1" applyAlignment="1">
      <alignment wrapText="1" readingOrder="1"/>
    </xf>
    <xf numFmtId="0" fontId="7" fillId="2" borderId="23" xfId="0" applyFont="1" applyFill="1" applyBorder="1" applyAlignment="1">
      <alignment horizontal="center" vertical="center" wrapText="1" readingOrder="1"/>
    </xf>
    <xf numFmtId="0" fontId="7" fillId="2" borderId="9" xfId="0" applyFont="1" applyFill="1" applyBorder="1" applyAlignment="1">
      <alignment horizontal="center" vertical="center" wrapText="1" readingOrder="1"/>
    </xf>
    <xf numFmtId="0" fontId="8" fillId="5" borderId="1" xfId="0" applyFont="1" applyFill="1" applyBorder="1" applyAlignment="1">
      <alignment horizontal="left" wrapText="1" readingOrder="1"/>
    </xf>
    <xf numFmtId="0" fontId="8" fillId="5" borderId="3" xfId="0" applyFont="1" applyFill="1" applyBorder="1" applyAlignment="1">
      <alignment horizontal="left" wrapText="1" readingOrder="1"/>
    </xf>
    <xf numFmtId="0" fontId="8" fillId="5" borderId="2" xfId="0" applyFont="1" applyFill="1" applyBorder="1" applyAlignment="1">
      <alignment horizontal="left" wrapText="1" readingOrder="1"/>
    </xf>
    <xf numFmtId="9" fontId="6" fillId="5" borderId="15" xfId="1" applyFont="1" applyFill="1" applyBorder="1" applyAlignment="1">
      <alignment horizontal="center" wrapText="1" readingOrder="1"/>
    </xf>
    <xf numFmtId="0" fontId="8" fillId="4" borderId="20" xfId="0" applyFont="1" applyFill="1" applyBorder="1" applyAlignment="1">
      <alignment horizontal="left" wrapText="1" readingOrder="1"/>
    </xf>
    <xf numFmtId="0" fontId="8" fillId="4" borderId="21" xfId="0" applyFont="1" applyFill="1" applyBorder="1" applyAlignment="1">
      <alignment horizontal="left" wrapText="1" readingOrder="1"/>
    </xf>
    <xf numFmtId="0" fontId="8" fillId="4" borderId="22" xfId="0" applyFont="1" applyFill="1" applyBorder="1" applyAlignment="1">
      <alignment horizontal="left" wrapText="1" readingOrder="1"/>
    </xf>
    <xf numFmtId="9" fontId="6" fillId="4" borderId="15" xfId="1" applyFont="1" applyFill="1" applyBorder="1" applyAlignment="1">
      <alignment horizontal="center" wrapText="1" readingOrder="1"/>
    </xf>
    <xf numFmtId="0" fontId="7" fillId="2" borderId="19" xfId="0" applyFont="1" applyFill="1" applyBorder="1" applyAlignment="1">
      <alignment horizontal="left" wrapText="1" readingOrder="1"/>
    </xf>
    <xf numFmtId="0" fontId="7" fillId="2" borderId="24" xfId="0" applyFont="1" applyFill="1" applyBorder="1" applyAlignment="1">
      <alignment horizontal="left" wrapText="1" readingOrder="1"/>
    </xf>
    <xf numFmtId="0" fontId="7" fillId="2" borderId="25" xfId="0" applyFont="1" applyFill="1" applyBorder="1" applyAlignment="1">
      <alignment horizontal="left" wrapText="1" readingOrder="1"/>
    </xf>
    <xf numFmtId="0" fontId="7" fillId="2" borderId="18" xfId="0" applyFont="1" applyFill="1" applyBorder="1" applyAlignment="1">
      <alignment horizontal="center" wrapText="1" readingOrder="1"/>
    </xf>
    <xf numFmtId="0" fontId="5" fillId="2" borderId="23" xfId="0" applyFont="1" applyFill="1" applyBorder="1" applyAlignment="1">
      <alignment horizontal="center" vertical="center" wrapText="1" readingOrder="1"/>
    </xf>
    <xf numFmtId="0" fontId="5" fillId="2" borderId="9" xfId="0" applyFont="1" applyFill="1" applyBorder="1" applyAlignment="1">
      <alignment horizontal="center" vertical="center" wrapText="1" readingOrder="1"/>
    </xf>
    <xf numFmtId="1" fontId="6" fillId="4" borderId="15" xfId="0" applyNumberFormat="1" applyFont="1" applyFill="1" applyBorder="1" applyAlignment="1">
      <alignment horizontal="center" wrapText="1" readingOrder="1"/>
    </xf>
    <xf numFmtId="1" fontId="6" fillId="5" borderId="15" xfId="0" applyNumberFormat="1" applyFont="1" applyFill="1" applyBorder="1" applyAlignment="1">
      <alignment horizontal="center" wrapText="1" readingOrder="1"/>
    </xf>
    <xf numFmtId="1" fontId="6" fillId="4" borderId="17" xfId="0" applyNumberFormat="1" applyFont="1" applyFill="1" applyBorder="1" applyAlignment="1">
      <alignment horizontal="center" wrapText="1" readingOrder="1"/>
    </xf>
    <xf numFmtId="0" fontId="0" fillId="0" borderId="0" xfId="0" applyAlignment="1">
      <alignment horizontal="left" vertical="center" wrapText="1"/>
    </xf>
    <xf numFmtId="0" fontId="5" fillId="2" borderId="26" xfId="0" applyFont="1" applyFill="1" applyBorder="1" applyAlignment="1">
      <alignment horizontal="center" vertical="center" wrapText="1" readingOrder="1"/>
    </xf>
    <xf numFmtId="0" fontId="5" fillId="2" borderId="27" xfId="0" applyFont="1" applyFill="1" applyBorder="1" applyAlignment="1">
      <alignment horizontal="center" vertical="center" wrapText="1" readingOrder="1"/>
    </xf>
    <xf numFmtId="0" fontId="5" fillId="2" borderId="16" xfId="0" applyFont="1" applyFill="1" applyBorder="1" applyAlignment="1">
      <alignment horizontal="center" vertical="center" wrapText="1" readingOrder="1"/>
    </xf>
    <xf numFmtId="0" fontId="5" fillId="2" borderId="28" xfId="0" applyFont="1" applyFill="1" applyBorder="1" applyAlignment="1">
      <alignment horizontal="center" vertical="center" wrapText="1" readingOrder="1"/>
    </xf>
    <xf numFmtId="0" fontId="6" fillId="4" borderId="15" xfId="0" applyFont="1" applyFill="1" applyBorder="1" applyAlignment="1">
      <alignment horizontal="left" vertical="center" wrapText="1" readingOrder="1"/>
    </xf>
    <xf numFmtId="0" fontId="6" fillId="4" borderId="15" xfId="0" applyFont="1" applyFill="1" applyBorder="1" applyAlignment="1">
      <alignment horizontal="center" vertical="center" wrapText="1" readingOrder="1"/>
    </xf>
    <xf numFmtId="9" fontId="6" fillId="5" borderId="16" xfId="1" applyFont="1" applyFill="1" applyBorder="1" applyAlignment="1">
      <alignment horizontal="center" wrapText="1" readingOrder="1"/>
    </xf>
    <xf numFmtId="0" fontId="6" fillId="5" borderId="16" xfId="0" applyFont="1" applyFill="1" applyBorder="1" applyAlignment="1">
      <alignment horizontal="left" vertical="center" wrapText="1" readingOrder="1"/>
    </xf>
    <xf numFmtId="0" fontId="6" fillId="5" borderId="16" xfId="0" applyNumberFormat="1" applyFont="1" applyFill="1" applyBorder="1" applyAlignment="1">
      <alignment horizontal="center" vertical="center" wrapText="1" readingOrder="1"/>
    </xf>
    <xf numFmtId="0" fontId="6" fillId="5" borderId="16" xfId="0" applyFont="1" applyFill="1" applyBorder="1" applyAlignment="1">
      <alignment horizontal="center" vertical="center" wrapText="1" readingOrder="1"/>
    </xf>
    <xf numFmtId="0" fontId="6" fillId="5" borderId="15" xfId="0" applyNumberFormat="1" applyFont="1" applyFill="1" applyBorder="1" applyAlignment="1">
      <alignment horizontal="center" vertical="center" wrapText="1" readingOrder="1"/>
    </xf>
    <xf numFmtId="0" fontId="6" fillId="4" borderId="15" xfId="0" applyNumberFormat="1" applyFont="1" applyFill="1" applyBorder="1" applyAlignment="1">
      <alignment horizontal="center" vertical="center" wrapText="1" readingOrder="1"/>
    </xf>
    <xf numFmtId="0" fontId="6" fillId="5" borderId="15" xfId="0" applyFont="1" applyFill="1" applyBorder="1" applyAlignment="1">
      <alignment horizontal="left" vertical="center" wrapText="1" readingOrder="1"/>
    </xf>
    <xf numFmtId="0" fontId="6" fillId="5" borderId="15" xfId="0" applyFont="1" applyFill="1" applyBorder="1" applyAlignment="1">
      <alignment horizontal="center" vertical="center" wrapText="1" readingOrder="1"/>
    </xf>
    <xf numFmtId="9" fontId="6" fillId="4" borderId="17" xfId="1" applyFont="1" applyFill="1" applyBorder="1" applyAlignment="1">
      <alignment horizontal="center" wrapText="1" readingOrder="1"/>
    </xf>
    <xf numFmtId="0" fontId="6" fillId="4" borderId="17" xfId="0" applyFont="1" applyFill="1" applyBorder="1" applyAlignment="1">
      <alignment horizontal="left" vertical="center" wrapText="1" readingOrder="1"/>
    </xf>
    <xf numFmtId="0" fontId="6" fillId="4" borderId="17" xfId="0" applyNumberFormat="1" applyFont="1" applyFill="1" applyBorder="1" applyAlignment="1">
      <alignment horizontal="center" vertical="center" wrapText="1" readingOrder="1"/>
    </xf>
    <xf numFmtId="0" fontId="6" fillId="4" borderId="17" xfId="0" applyFont="1" applyFill="1" applyBorder="1" applyAlignment="1">
      <alignment horizontal="center" vertical="center" wrapText="1" readingOrder="1"/>
    </xf>
    <xf numFmtId="9" fontId="7" fillId="2" borderId="18" xfId="1" applyNumberFormat="1" applyFont="1" applyFill="1" applyBorder="1" applyAlignment="1">
      <alignment horizontal="center" wrapText="1" readingOrder="1"/>
    </xf>
    <xf numFmtId="0" fontId="7" fillId="2" borderId="19" xfId="0" applyFont="1" applyFill="1" applyBorder="1" applyAlignment="1">
      <alignment horizontal="left" vertical="center" wrapText="1" readingOrder="1"/>
    </xf>
    <xf numFmtId="0" fontId="7" fillId="2" borderId="18" xfId="1" applyNumberFormat="1" applyFont="1" applyFill="1" applyBorder="1" applyAlignment="1">
      <alignment horizontal="center" vertical="center" wrapText="1" readingOrder="1"/>
    </xf>
    <xf numFmtId="0" fontId="7" fillId="2" borderId="19" xfId="0" applyFont="1" applyFill="1" applyBorder="1" applyAlignment="1">
      <alignment horizontal="center" vertical="center" wrapText="1" readingOrder="1"/>
    </xf>
    <xf numFmtId="0" fontId="7" fillId="2" borderId="18" xfId="0" applyNumberFormat="1" applyFont="1" applyFill="1" applyBorder="1" applyAlignment="1">
      <alignment horizontal="center" vertical="center" wrapText="1" readingOrder="1"/>
    </xf>
    <xf numFmtId="1" fontId="6" fillId="5" borderId="15" xfId="0" applyNumberFormat="1" applyFont="1" applyFill="1" applyBorder="1" applyAlignment="1">
      <alignment horizontal="left" wrapText="1" readingOrder="1"/>
    </xf>
    <xf numFmtId="1" fontId="6" fillId="4" borderId="15" xfId="0" applyNumberFormat="1" applyFont="1" applyFill="1" applyBorder="1" applyAlignment="1">
      <alignment horizontal="left" wrapText="1" readingOrder="1"/>
    </xf>
    <xf numFmtId="1" fontId="6" fillId="4" borderId="16" xfId="0" applyNumberFormat="1" applyFont="1" applyFill="1" applyBorder="1" applyAlignment="1">
      <alignment horizontal="left" wrapText="1" readingOrder="1"/>
    </xf>
    <xf numFmtId="1" fontId="7" fillId="2" borderId="18" xfId="0" applyNumberFormat="1" applyFont="1" applyFill="1" applyBorder="1" applyAlignment="1">
      <alignment horizontal="left" wrapText="1" readingOrder="1"/>
    </xf>
    <xf numFmtId="0" fontId="0" fillId="0" borderId="0" xfId="0" applyFill="1"/>
  </cellXfs>
  <cellStyles count="5">
    <cellStyle name="Millares 2" xfId="2"/>
    <cellStyle name="Normal" xfId="0" builtinId="0"/>
    <cellStyle name="Normal 2" xfId="3"/>
    <cellStyle name="Porcentaje" xfId="1" builtinId="5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'Estado de avance DEEM (2)'!$J$27:$J$28</c:f>
              <c:strCache>
                <c:ptCount val="2"/>
                <c:pt idx="0">
                  <c:v>Comunas que han realizado al menos 1 concurso</c:v>
                </c:pt>
                <c:pt idx="1">
                  <c:v>Comunas que no han realizado concursos</c:v>
                </c:pt>
              </c:strCache>
            </c:strRef>
          </c:cat>
          <c:val>
            <c:numRef>
              <c:f>'Estado de avance DEEM (2)'!$K$27:$K$28</c:f>
              <c:numCache>
                <c:formatCode>General</c:formatCode>
                <c:ptCount val="2"/>
                <c:pt idx="0">
                  <c:v>275</c:v>
                </c:pt>
                <c:pt idx="1">
                  <c:v>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544287</xdr:colOff>
      <xdr:row>5</xdr:row>
      <xdr:rowOff>9525</xdr:rowOff>
    </xdr:from>
    <xdr:to>
      <xdr:col>12</xdr:col>
      <xdr:colOff>598715</xdr:colOff>
      <xdr:row>14</xdr:row>
      <xdr:rowOff>180975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nforme%20Mineduc%202015%20Octubre%20-%20Diciembre%20(06-01-201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o de avance DEEM (2)"/>
      <sheetName val="Estado de avance DAEM &gt; 120 (2"/>
      <sheetName val="Historial Gestion"/>
      <sheetName val="Listado emblematico"/>
      <sheetName val="Región Representante"/>
      <sheetName val="Establecimientos por región"/>
      <sheetName val="Reporte desde portal"/>
      <sheetName val="Ordenado"/>
      <sheetName val="TD"/>
      <sheetName val="Estado de avance DEEM"/>
      <sheetName val="Estado de avance DAEM &gt; 1200"/>
      <sheetName val="TD Publicados "/>
      <sheetName val="TD Nombrados"/>
      <sheetName val="TD Concursos"/>
      <sheetName val="En Preparacion No Concursado"/>
      <sheetName val="Indice 31-03-2015"/>
      <sheetName val="SADP 31-03-2015"/>
      <sheetName val="Solo tiempos 31-03-2015"/>
      <sheetName val="Hoja2"/>
      <sheetName val="Hoja1"/>
    </sheetNames>
    <sheetDataSet>
      <sheetData sheetId="0">
        <row r="27">
          <cell r="J27" t="str">
            <v>Comunas que han realizado al menos 1 concurso</v>
          </cell>
          <cell r="K27">
            <v>275</v>
          </cell>
        </row>
        <row r="28">
          <cell r="J28" t="str">
            <v>Comunas que no han realizado concursos</v>
          </cell>
          <cell r="K28">
            <v>70</v>
          </cell>
        </row>
      </sheetData>
      <sheetData sheetId="1"/>
      <sheetData sheetId="2"/>
      <sheetData sheetId="3"/>
      <sheetData sheetId="4"/>
      <sheetData sheetId="5">
        <row r="3">
          <cell r="D3" t="str">
            <v>Arica-Parinacota</v>
          </cell>
          <cell r="E3">
            <v>41</v>
          </cell>
        </row>
        <row r="4">
          <cell r="D4" t="str">
            <v>Tarapacá</v>
          </cell>
          <cell r="E4">
            <v>49</v>
          </cell>
        </row>
        <row r="5">
          <cell r="D5" t="str">
            <v>Antofagasta</v>
          </cell>
          <cell r="E5">
            <v>116</v>
          </cell>
        </row>
        <row r="6">
          <cell r="D6" t="str">
            <v>Atacama</v>
          </cell>
          <cell r="E6">
            <v>86</v>
          </cell>
        </row>
        <row r="7">
          <cell r="D7" t="str">
            <v>Coquimbo</v>
          </cell>
          <cell r="E7">
            <v>226</v>
          </cell>
        </row>
        <row r="8">
          <cell r="D8" t="str">
            <v>Valparaíso</v>
          </cell>
          <cell r="E8">
            <v>431</v>
          </cell>
        </row>
        <row r="9">
          <cell r="D9" t="str">
            <v>Metropolitana</v>
          </cell>
          <cell r="E9">
            <v>729</v>
          </cell>
        </row>
        <row r="10">
          <cell r="D10" t="str">
            <v>Libertador Bernardo O'Higgins</v>
          </cell>
          <cell r="E10">
            <v>329</v>
          </cell>
        </row>
        <row r="11">
          <cell r="D11" t="str">
            <v>Maule</v>
          </cell>
          <cell r="E11">
            <v>390</v>
          </cell>
        </row>
        <row r="12">
          <cell r="D12" t="str">
            <v>Bío-Bío</v>
          </cell>
          <cell r="E12">
            <v>657</v>
          </cell>
        </row>
        <row r="13">
          <cell r="D13" t="str">
            <v>Araucanía</v>
          </cell>
          <cell r="E13">
            <v>298</v>
          </cell>
        </row>
        <row r="14">
          <cell r="D14" t="str">
            <v>Los Ríos</v>
          </cell>
          <cell r="E14">
            <v>129</v>
          </cell>
        </row>
        <row r="15">
          <cell r="D15" t="str">
            <v>Los Lagos</v>
          </cell>
          <cell r="E15">
            <v>323</v>
          </cell>
        </row>
        <row r="16">
          <cell r="D16" t="str">
            <v>Aysén</v>
          </cell>
          <cell r="E16">
            <v>44</v>
          </cell>
        </row>
        <row r="17">
          <cell r="D17" t="str">
            <v>Magallanes y Antártica Chilena</v>
          </cell>
          <cell r="E17">
            <v>45</v>
          </cell>
        </row>
        <row r="18">
          <cell r="D18" t="str">
            <v>Total</v>
          </cell>
          <cell r="E18">
            <v>3893</v>
          </cell>
        </row>
      </sheetData>
      <sheetData sheetId="6"/>
      <sheetData sheetId="7"/>
      <sheetData sheetId="8">
        <row r="3">
          <cell r="BO3">
            <v>275</v>
          </cell>
        </row>
        <row r="8">
          <cell r="AJ8" t="str">
            <v>Arica-Parinacota</v>
          </cell>
          <cell r="AK8">
            <v>14</v>
          </cell>
          <cell r="AL8">
            <v>9</v>
          </cell>
          <cell r="AM8">
            <v>5</v>
          </cell>
          <cell r="AV8" t="str">
            <v>Arica-Parinacota</v>
          </cell>
          <cell r="AW8">
            <v>14</v>
          </cell>
        </row>
        <row r="9">
          <cell r="A9" t="str">
            <v>REGION</v>
          </cell>
          <cell r="B9">
            <v>10</v>
          </cell>
          <cell r="C9">
            <v>11</v>
          </cell>
          <cell r="D9">
            <v>12</v>
          </cell>
          <cell r="AD9" t="str">
            <v>Arica-Parinacota</v>
          </cell>
          <cell r="AE9">
            <v>18</v>
          </cell>
          <cell r="AJ9" t="str">
            <v>Tarapacá</v>
          </cell>
          <cell r="AK9">
            <v>12</v>
          </cell>
          <cell r="AL9">
            <v>12</v>
          </cell>
          <cell r="AM9">
            <v>0</v>
          </cell>
          <cell r="AV9" t="str">
            <v>Tarapacá</v>
          </cell>
          <cell r="AW9">
            <v>12</v>
          </cell>
          <cell r="BD9" t="str">
            <v>Arica-Parinacota</v>
          </cell>
          <cell r="BG9">
            <v>14</v>
          </cell>
          <cell r="BH9">
            <v>7</v>
          </cell>
          <cell r="BI9">
            <v>5</v>
          </cell>
        </row>
        <row r="10">
          <cell r="A10" t="str">
            <v>Antofagasta</v>
          </cell>
          <cell r="C10">
            <v>1</v>
          </cell>
          <cell r="E10">
            <v>1</v>
          </cell>
          <cell r="P10">
            <v>1</v>
          </cell>
          <cell r="Q10">
            <v>1</v>
          </cell>
          <cell r="R10">
            <v>0</v>
          </cell>
          <cell r="S10">
            <v>0</v>
          </cell>
          <cell r="AD10" t="str">
            <v>Tarapacá</v>
          </cell>
          <cell r="AE10">
            <v>34</v>
          </cell>
          <cell r="AJ10" t="str">
            <v>Antofagasta</v>
          </cell>
          <cell r="AK10">
            <v>44</v>
          </cell>
          <cell r="AL10">
            <v>38</v>
          </cell>
          <cell r="AM10">
            <v>6</v>
          </cell>
          <cell r="AV10" t="str">
            <v>Antofagasta</v>
          </cell>
          <cell r="AW10">
            <v>43</v>
          </cell>
          <cell r="BD10" t="str">
            <v>Tarapacá</v>
          </cell>
          <cell r="BG10">
            <v>12</v>
          </cell>
          <cell r="BH10">
            <v>20</v>
          </cell>
          <cell r="BI10">
            <v>69</v>
          </cell>
          <cell r="BJ10">
            <v>2</v>
          </cell>
        </row>
        <row r="11">
          <cell r="A11" t="str">
            <v>Atacama</v>
          </cell>
          <cell r="B11">
            <v>2</v>
          </cell>
          <cell r="C11">
            <v>1</v>
          </cell>
          <cell r="D11">
            <v>8</v>
          </cell>
          <cell r="E11">
            <v>11</v>
          </cell>
          <cell r="P11">
            <v>11</v>
          </cell>
          <cell r="Q11">
            <v>11</v>
          </cell>
          <cell r="R11">
            <v>0</v>
          </cell>
          <cell r="S11">
            <v>0</v>
          </cell>
          <cell r="AD11" t="str">
            <v>Antofagasta</v>
          </cell>
          <cell r="AE11">
            <v>54</v>
          </cell>
          <cell r="AJ11" t="str">
            <v>Atacama</v>
          </cell>
          <cell r="AK11">
            <v>45</v>
          </cell>
          <cell r="AL11">
            <v>44</v>
          </cell>
          <cell r="AM11">
            <v>1</v>
          </cell>
          <cell r="AV11" t="str">
            <v>Atacama</v>
          </cell>
          <cell r="AW11">
            <v>44</v>
          </cell>
          <cell r="BD11" t="str">
            <v>Antofagasta</v>
          </cell>
          <cell r="BG11">
            <v>44</v>
          </cell>
          <cell r="BH11">
            <v>21</v>
          </cell>
          <cell r="BI11">
            <v>14</v>
          </cell>
          <cell r="BJ11">
            <v>9</v>
          </cell>
        </row>
        <row r="12">
          <cell r="A12" t="str">
            <v>Coquimbo</v>
          </cell>
          <cell r="B12">
            <v>2</v>
          </cell>
          <cell r="C12">
            <v>10</v>
          </cell>
          <cell r="D12">
            <v>8</v>
          </cell>
          <cell r="E12">
            <v>20</v>
          </cell>
          <cell r="P12">
            <v>20</v>
          </cell>
          <cell r="Q12">
            <v>20</v>
          </cell>
          <cell r="R12">
            <v>0</v>
          </cell>
          <cell r="S12">
            <v>0</v>
          </cell>
          <cell r="AD12" t="str">
            <v>Atacama</v>
          </cell>
          <cell r="AE12">
            <v>81</v>
          </cell>
          <cell r="AJ12" t="str">
            <v>Coquimbo</v>
          </cell>
          <cell r="AK12">
            <v>91</v>
          </cell>
          <cell r="AL12">
            <v>70</v>
          </cell>
          <cell r="AM12">
            <v>21</v>
          </cell>
          <cell r="AV12" t="str">
            <v>Coquimbo</v>
          </cell>
          <cell r="AW12">
            <v>85</v>
          </cell>
          <cell r="BD12" t="str">
            <v>Atacama</v>
          </cell>
          <cell r="BE12">
            <v>8</v>
          </cell>
          <cell r="BF12">
            <v>6</v>
          </cell>
          <cell r="BG12">
            <v>45</v>
          </cell>
          <cell r="BH12">
            <v>41</v>
          </cell>
          <cell r="BI12">
            <v>14</v>
          </cell>
          <cell r="BJ12">
            <v>9</v>
          </cell>
        </row>
        <row r="13">
          <cell r="A13" t="str">
            <v>Valparaíso</v>
          </cell>
          <cell r="B13">
            <v>7</v>
          </cell>
          <cell r="C13">
            <v>14</v>
          </cell>
          <cell r="D13">
            <v>7</v>
          </cell>
          <cell r="E13">
            <v>28</v>
          </cell>
          <cell r="P13">
            <v>28</v>
          </cell>
          <cell r="Q13">
            <v>28</v>
          </cell>
          <cell r="R13">
            <v>0</v>
          </cell>
          <cell r="S13">
            <v>0</v>
          </cell>
          <cell r="AD13" t="str">
            <v>Coquimbo</v>
          </cell>
          <cell r="AE13">
            <v>135</v>
          </cell>
          <cell r="AJ13" t="str">
            <v>Valparaíso</v>
          </cell>
          <cell r="AK13">
            <v>174</v>
          </cell>
          <cell r="AL13">
            <v>164</v>
          </cell>
          <cell r="AM13">
            <v>10</v>
          </cell>
          <cell r="AV13" t="str">
            <v>Valparaíso</v>
          </cell>
          <cell r="AW13">
            <v>171</v>
          </cell>
          <cell r="BD13" t="str">
            <v>Coquimbo</v>
          </cell>
          <cell r="BE13">
            <v>8</v>
          </cell>
          <cell r="BG13">
            <v>91</v>
          </cell>
          <cell r="BH13">
            <v>51</v>
          </cell>
          <cell r="BI13">
            <v>11</v>
          </cell>
          <cell r="BJ13">
            <v>34</v>
          </cell>
        </row>
        <row r="14">
          <cell r="A14" t="str">
            <v>Metropolitana</v>
          </cell>
          <cell r="B14">
            <v>24</v>
          </cell>
          <cell r="C14">
            <v>48</v>
          </cell>
          <cell r="D14">
            <v>14</v>
          </cell>
          <cell r="E14">
            <v>86</v>
          </cell>
          <cell r="P14">
            <v>86</v>
          </cell>
          <cell r="Q14">
            <v>86</v>
          </cell>
          <cell r="R14">
            <v>0</v>
          </cell>
          <cell r="S14">
            <v>0</v>
          </cell>
          <cell r="AD14" t="str">
            <v>Valparaíso</v>
          </cell>
          <cell r="AE14">
            <v>232</v>
          </cell>
          <cell r="AJ14" t="str">
            <v>Metropolitana</v>
          </cell>
          <cell r="AK14">
            <v>374</v>
          </cell>
          <cell r="AL14">
            <v>344</v>
          </cell>
          <cell r="AM14">
            <v>30</v>
          </cell>
          <cell r="AV14" t="str">
            <v>Metropolitana</v>
          </cell>
          <cell r="AW14">
            <v>363</v>
          </cell>
          <cell r="BD14" t="str">
            <v>Valparaíso</v>
          </cell>
          <cell r="BE14">
            <v>7</v>
          </cell>
          <cell r="BG14">
            <v>174</v>
          </cell>
          <cell r="BH14">
            <v>40</v>
          </cell>
          <cell r="BI14">
            <v>31</v>
          </cell>
          <cell r="BJ14">
            <v>41</v>
          </cell>
        </row>
        <row r="15">
          <cell r="A15" t="str">
            <v>Libertador Bernardo O'Higgins</v>
          </cell>
          <cell r="B15">
            <v>1</v>
          </cell>
          <cell r="C15">
            <v>11</v>
          </cell>
          <cell r="D15">
            <v>10</v>
          </cell>
          <cell r="E15">
            <v>22</v>
          </cell>
          <cell r="P15">
            <v>22</v>
          </cell>
          <cell r="Q15">
            <v>22</v>
          </cell>
          <cell r="R15">
            <v>0</v>
          </cell>
          <cell r="S15">
            <v>0</v>
          </cell>
          <cell r="AD15" t="str">
            <v>Metropolitana</v>
          </cell>
          <cell r="AE15">
            <v>501</v>
          </cell>
          <cell r="AJ15" t="str">
            <v>Libertador Bernardo O'Higgins</v>
          </cell>
          <cell r="AK15">
            <v>153</v>
          </cell>
          <cell r="AL15">
            <v>146</v>
          </cell>
          <cell r="AM15">
            <v>7</v>
          </cell>
          <cell r="AV15" t="str">
            <v>Libertador Bernardo O'Higgins</v>
          </cell>
          <cell r="AW15">
            <v>152</v>
          </cell>
          <cell r="BD15" t="str">
            <v>Metropolitana</v>
          </cell>
          <cell r="BE15">
            <v>30</v>
          </cell>
          <cell r="BF15">
            <v>8</v>
          </cell>
          <cell r="BG15">
            <v>374</v>
          </cell>
          <cell r="BH15">
            <v>123</v>
          </cell>
          <cell r="BI15">
            <v>119</v>
          </cell>
          <cell r="BJ15">
            <v>95</v>
          </cell>
        </row>
        <row r="16">
          <cell r="A16" t="str">
            <v>Maule</v>
          </cell>
          <cell r="B16">
            <v>5</v>
          </cell>
          <cell r="C16">
            <v>6</v>
          </cell>
          <cell r="D16">
            <v>9</v>
          </cell>
          <cell r="E16">
            <v>20</v>
          </cell>
          <cell r="P16">
            <v>20</v>
          </cell>
          <cell r="Q16">
            <v>20</v>
          </cell>
          <cell r="R16">
            <v>0</v>
          </cell>
          <cell r="S16">
            <v>0</v>
          </cell>
          <cell r="AD16" t="str">
            <v>Libertador Bernardo O'Higgins</v>
          </cell>
          <cell r="AE16">
            <v>194</v>
          </cell>
          <cell r="AJ16" t="str">
            <v>Maule</v>
          </cell>
          <cell r="AK16">
            <v>159</v>
          </cell>
          <cell r="AL16">
            <v>149</v>
          </cell>
          <cell r="AM16">
            <v>10</v>
          </cell>
          <cell r="AV16" t="str">
            <v>Maule</v>
          </cell>
          <cell r="AW16">
            <v>158</v>
          </cell>
          <cell r="BD16" t="str">
            <v>Libertador Bernardo O'Higgins</v>
          </cell>
          <cell r="BE16">
            <v>16</v>
          </cell>
          <cell r="BG16">
            <v>153</v>
          </cell>
          <cell r="BH16">
            <v>53</v>
          </cell>
          <cell r="BI16">
            <v>22</v>
          </cell>
          <cell r="BJ16">
            <v>17</v>
          </cell>
        </row>
        <row r="17">
          <cell r="A17" t="str">
            <v>Bío-Bío</v>
          </cell>
          <cell r="B17">
            <v>15</v>
          </cell>
          <cell r="C17">
            <v>16</v>
          </cell>
          <cell r="D17">
            <v>22</v>
          </cell>
          <cell r="E17">
            <v>53</v>
          </cell>
          <cell r="P17">
            <v>53</v>
          </cell>
          <cell r="Q17">
            <v>53</v>
          </cell>
          <cell r="R17">
            <v>0</v>
          </cell>
          <cell r="S17">
            <v>0</v>
          </cell>
          <cell r="AD17" t="str">
            <v>Maule</v>
          </cell>
          <cell r="AE17">
            <v>202</v>
          </cell>
          <cell r="AJ17" t="str">
            <v>Bío-Bío</v>
          </cell>
          <cell r="AK17">
            <v>255</v>
          </cell>
          <cell r="AL17">
            <v>244</v>
          </cell>
          <cell r="AM17">
            <v>11</v>
          </cell>
          <cell r="AV17" t="str">
            <v>Bío-Bío</v>
          </cell>
          <cell r="AW17">
            <v>248</v>
          </cell>
          <cell r="BD17" t="str">
            <v>Maule</v>
          </cell>
          <cell r="BE17">
            <v>10</v>
          </cell>
          <cell r="BG17">
            <v>159</v>
          </cell>
          <cell r="BH17">
            <v>50</v>
          </cell>
          <cell r="BI17">
            <v>17</v>
          </cell>
          <cell r="BJ17">
            <v>23</v>
          </cell>
        </row>
        <row r="18">
          <cell r="A18" t="str">
            <v>Araucanía</v>
          </cell>
          <cell r="B18">
            <v>5</v>
          </cell>
          <cell r="C18">
            <v>7</v>
          </cell>
          <cell r="D18">
            <v>4</v>
          </cell>
          <cell r="E18">
            <v>16</v>
          </cell>
          <cell r="P18">
            <v>16</v>
          </cell>
          <cell r="Q18">
            <v>16</v>
          </cell>
          <cell r="R18">
            <v>0</v>
          </cell>
          <cell r="S18">
            <v>0</v>
          </cell>
          <cell r="AD18" t="str">
            <v>Bío-Bío</v>
          </cell>
          <cell r="AE18">
            <v>325</v>
          </cell>
          <cell r="AJ18" t="str">
            <v>Araucanía</v>
          </cell>
          <cell r="AK18">
            <v>117</v>
          </cell>
          <cell r="AL18">
            <v>113</v>
          </cell>
          <cell r="AM18">
            <v>4</v>
          </cell>
          <cell r="AV18" t="str">
            <v>Araucanía</v>
          </cell>
          <cell r="AW18">
            <v>112</v>
          </cell>
          <cell r="BD18" t="str">
            <v>Bío-Bío</v>
          </cell>
          <cell r="BE18">
            <v>30</v>
          </cell>
          <cell r="BF18">
            <v>1</v>
          </cell>
          <cell r="BG18">
            <v>255</v>
          </cell>
          <cell r="BH18">
            <v>59</v>
          </cell>
          <cell r="BI18">
            <v>36</v>
          </cell>
          <cell r="BJ18">
            <v>35</v>
          </cell>
        </row>
        <row r="19">
          <cell r="A19" t="str">
            <v>Los Ríos</v>
          </cell>
          <cell r="C19">
            <v>2</v>
          </cell>
          <cell r="D19">
            <v>3</v>
          </cell>
          <cell r="E19">
            <v>5</v>
          </cell>
          <cell r="P19">
            <v>5</v>
          </cell>
          <cell r="Q19">
            <v>5</v>
          </cell>
          <cell r="R19">
            <v>0</v>
          </cell>
          <cell r="S19">
            <v>0</v>
          </cell>
          <cell r="AD19" t="str">
            <v>Araucanía</v>
          </cell>
          <cell r="AE19">
            <v>141</v>
          </cell>
          <cell r="AJ19" t="str">
            <v>Los Ríos</v>
          </cell>
          <cell r="AK19">
            <v>60</v>
          </cell>
          <cell r="AL19">
            <v>56</v>
          </cell>
          <cell r="AM19">
            <v>4</v>
          </cell>
          <cell r="AV19" t="str">
            <v>Los Ríos</v>
          </cell>
          <cell r="AW19">
            <v>59</v>
          </cell>
          <cell r="BD19" t="str">
            <v>Araucanía</v>
          </cell>
          <cell r="BE19">
            <v>7</v>
          </cell>
          <cell r="BG19">
            <v>117</v>
          </cell>
          <cell r="BH19">
            <v>39</v>
          </cell>
          <cell r="BI19">
            <v>12</v>
          </cell>
          <cell r="BJ19">
            <v>19</v>
          </cell>
        </row>
        <row r="20">
          <cell r="A20" t="str">
            <v>Los Lagos</v>
          </cell>
          <cell r="B20">
            <v>1</v>
          </cell>
          <cell r="C20">
            <v>1</v>
          </cell>
          <cell r="D20">
            <v>6</v>
          </cell>
          <cell r="E20">
            <v>8</v>
          </cell>
          <cell r="P20">
            <v>8</v>
          </cell>
          <cell r="Q20">
            <v>8</v>
          </cell>
          <cell r="R20">
            <v>0</v>
          </cell>
          <cell r="S20">
            <v>0</v>
          </cell>
          <cell r="AD20" t="str">
            <v>Los Ríos</v>
          </cell>
          <cell r="AE20">
            <v>68</v>
          </cell>
          <cell r="AJ20" t="str">
            <v>Los Lagos</v>
          </cell>
          <cell r="AK20">
            <v>122</v>
          </cell>
          <cell r="AL20">
            <v>117</v>
          </cell>
          <cell r="AM20">
            <v>5</v>
          </cell>
          <cell r="AV20" t="str">
            <v>Los Lagos</v>
          </cell>
          <cell r="AW20">
            <v>116</v>
          </cell>
          <cell r="BD20" t="str">
            <v>Los Ríos</v>
          </cell>
          <cell r="BE20">
            <v>3</v>
          </cell>
          <cell r="BG20">
            <v>60</v>
          </cell>
          <cell r="BH20">
            <v>21</v>
          </cell>
          <cell r="BI20">
            <v>14</v>
          </cell>
          <cell r="BJ20">
            <v>4</v>
          </cell>
        </row>
        <row r="21">
          <cell r="A21" t="str">
            <v>Aysén</v>
          </cell>
          <cell r="B21">
            <v>1</v>
          </cell>
          <cell r="C21">
            <v>2</v>
          </cell>
          <cell r="E21">
            <v>3</v>
          </cell>
          <cell r="P21">
            <v>3</v>
          </cell>
          <cell r="Q21">
            <v>3</v>
          </cell>
          <cell r="R21">
            <v>0</v>
          </cell>
          <cell r="S21">
            <v>0</v>
          </cell>
          <cell r="AD21" t="str">
            <v>Los Lagos</v>
          </cell>
          <cell r="AE21">
            <v>140</v>
          </cell>
          <cell r="AJ21" t="str">
            <v>Aysén</v>
          </cell>
          <cell r="AK21">
            <v>17</v>
          </cell>
          <cell r="AL21">
            <v>17</v>
          </cell>
          <cell r="AM21">
            <v>0</v>
          </cell>
          <cell r="AV21" t="str">
            <v>Aysén</v>
          </cell>
          <cell r="AW21">
            <v>16</v>
          </cell>
          <cell r="BD21" t="str">
            <v>Los Lagos</v>
          </cell>
          <cell r="BE21">
            <v>6</v>
          </cell>
          <cell r="BG21">
            <v>122</v>
          </cell>
          <cell r="BH21">
            <v>60</v>
          </cell>
          <cell r="BI21">
            <v>28</v>
          </cell>
          <cell r="BJ21">
            <v>10</v>
          </cell>
        </row>
        <row r="22">
          <cell r="A22" t="str">
            <v>Total general</v>
          </cell>
          <cell r="B22">
            <v>63</v>
          </cell>
          <cell r="C22">
            <v>119</v>
          </cell>
          <cell r="D22">
            <v>91</v>
          </cell>
          <cell r="E22">
            <v>273</v>
          </cell>
          <cell r="P22">
            <v>273</v>
          </cell>
          <cell r="Q22">
            <v>273</v>
          </cell>
          <cell r="R22">
            <v>0</v>
          </cell>
          <cell r="S22">
            <v>0</v>
          </cell>
          <cell r="AD22" t="str">
            <v>Aysén</v>
          </cell>
          <cell r="AE22">
            <v>28</v>
          </cell>
          <cell r="AJ22" t="str">
            <v>Magallanes y Antártica Chilena</v>
          </cell>
          <cell r="AK22">
            <v>30</v>
          </cell>
          <cell r="AL22">
            <v>30</v>
          </cell>
          <cell r="AM22">
            <v>0</v>
          </cell>
          <cell r="AV22" t="str">
            <v>Magallanes y Antártica Chilena</v>
          </cell>
          <cell r="AW22">
            <v>30</v>
          </cell>
          <cell r="BD22" t="str">
            <v>Aysén</v>
          </cell>
          <cell r="BE22">
            <v>2</v>
          </cell>
          <cell r="BG22">
            <v>17</v>
          </cell>
          <cell r="BH22">
            <v>21</v>
          </cell>
          <cell r="BI22">
            <v>9</v>
          </cell>
          <cell r="BJ22">
            <v>9</v>
          </cell>
        </row>
        <row r="23">
          <cell r="P23">
            <v>0</v>
          </cell>
          <cell r="Q23">
            <v>0</v>
          </cell>
          <cell r="R23">
            <v>0</v>
          </cell>
          <cell r="S23">
            <v>0</v>
          </cell>
          <cell r="AD23" t="str">
            <v>Magallanes y Antártica Chilena</v>
          </cell>
          <cell r="AE23">
            <v>42</v>
          </cell>
          <cell r="BD23" t="str">
            <v>Magallanes y Antártica Chilena</v>
          </cell>
          <cell r="BG23">
            <v>30</v>
          </cell>
          <cell r="BH23">
            <v>23</v>
          </cell>
          <cell r="BJ23">
            <v>2</v>
          </cell>
        </row>
      </sheetData>
      <sheetData sheetId="9"/>
      <sheetData sheetId="10"/>
      <sheetData sheetId="11">
        <row r="7">
          <cell r="B7" t="str">
            <v>Arica-Parinacota</v>
          </cell>
          <cell r="C7" t="str">
            <v>Arica y Parinacota</v>
          </cell>
          <cell r="D7" t="str">
            <v>Arica-Parinacota</v>
          </cell>
          <cell r="E7">
            <v>1</v>
          </cell>
        </row>
        <row r="8">
          <cell r="B8" t="str">
            <v>Tarapacá</v>
          </cell>
          <cell r="C8" t="str">
            <v>Tarapacá</v>
          </cell>
          <cell r="D8" t="str">
            <v>Tarapacá</v>
          </cell>
          <cell r="E8">
            <v>0</v>
          </cell>
        </row>
        <row r="9">
          <cell r="B9" t="str">
            <v>Antofagasta</v>
          </cell>
          <cell r="C9" t="str">
            <v>Antofagasta</v>
          </cell>
          <cell r="D9" t="str">
            <v>Antofagasta</v>
          </cell>
          <cell r="E9">
            <v>3</v>
          </cell>
        </row>
        <row r="10">
          <cell r="B10" t="str">
            <v>Atacama</v>
          </cell>
          <cell r="C10" t="str">
            <v>Atacama</v>
          </cell>
          <cell r="D10" t="str">
            <v>Atacama</v>
          </cell>
          <cell r="E10">
            <v>7</v>
          </cell>
        </row>
        <row r="11">
          <cell r="B11" t="str">
            <v>Coquimbo</v>
          </cell>
          <cell r="C11" t="str">
            <v>Coquimbo</v>
          </cell>
          <cell r="D11" t="str">
            <v>Coquimbo</v>
          </cell>
          <cell r="E11">
            <v>9</v>
          </cell>
        </row>
        <row r="12">
          <cell r="B12" t="str">
            <v>Valparaíso</v>
          </cell>
          <cell r="C12" t="str">
            <v>Valparaíso</v>
          </cell>
          <cell r="D12" t="str">
            <v>Valparaíso</v>
          </cell>
          <cell r="E12">
            <v>17</v>
          </cell>
        </row>
        <row r="13">
          <cell r="B13" t="str">
            <v>Metropolitana</v>
          </cell>
          <cell r="C13" t="str">
            <v>Metropolitana</v>
          </cell>
          <cell r="D13" t="str">
            <v>Metropolitana</v>
          </cell>
          <cell r="E13">
            <v>20</v>
          </cell>
        </row>
        <row r="14">
          <cell r="B14" t="str">
            <v>Libertador Bernardo O'Higgins</v>
          </cell>
          <cell r="C14" t="str">
            <v>OHiggins</v>
          </cell>
          <cell r="D14" t="str">
            <v>Libertador Bernardo O'Higgins</v>
          </cell>
          <cell r="E14">
            <v>20</v>
          </cell>
        </row>
        <row r="15">
          <cell r="B15" t="str">
            <v>Maule</v>
          </cell>
          <cell r="C15" t="str">
            <v>Maule</v>
          </cell>
          <cell r="D15" t="str">
            <v>Maule</v>
          </cell>
          <cell r="E15">
            <v>22</v>
          </cell>
        </row>
        <row r="16">
          <cell r="B16" t="str">
            <v>Bío-Bío</v>
          </cell>
          <cell r="C16" t="str">
            <v>Bío Bío</v>
          </cell>
          <cell r="D16" t="str">
            <v>Bío-Bío</v>
          </cell>
          <cell r="E16">
            <v>40</v>
          </cell>
        </row>
        <row r="17">
          <cell r="B17" t="str">
            <v>Araucanía</v>
          </cell>
          <cell r="C17" t="str">
            <v>Araucanía</v>
          </cell>
          <cell r="D17" t="str">
            <v>Araucanía</v>
          </cell>
          <cell r="E17">
            <v>23</v>
          </cell>
        </row>
        <row r="18">
          <cell r="B18" t="str">
            <v>Los Ríos</v>
          </cell>
          <cell r="C18" t="str">
            <v>Los Ríos</v>
          </cell>
          <cell r="D18" t="str">
            <v>Los Ríos</v>
          </cell>
          <cell r="E18">
            <v>9</v>
          </cell>
        </row>
        <row r="19">
          <cell r="B19" t="str">
            <v>Los Lagos</v>
          </cell>
          <cell r="C19" t="str">
            <v>Los Lagos</v>
          </cell>
          <cell r="D19" t="str">
            <v>Los Lagos</v>
          </cell>
          <cell r="E19">
            <v>12</v>
          </cell>
        </row>
        <row r="20">
          <cell r="B20" t="str">
            <v>Aysén</v>
          </cell>
          <cell r="C20" t="str">
            <v>Aysén</v>
          </cell>
          <cell r="D20" t="str">
            <v>Aysén</v>
          </cell>
          <cell r="E20">
            <v>2</v>
          </cell>
        </row>
        <row r="21">
          <cell r="B21" t="str">
            <v>Magallanes y Antártica Chilena</v>
          </cell>
          <cell r="C21" t="str">
            <v>Magallanes</v>
          </cell>
          <cell r="D21" t="str">
            <v>Magallanes y Antártica Chilena</v>
          </cell>
          <cell r="E21">
            <v>0</v>
          </cell>
        </row>
        <row r="22">
          <cell r="B22" t="str">
            <v>Total</v>
          </cell>
          <cell r="E22">
            <v>185</v>
          </cell>
        </row>
        <row r="36">
          <cell r="S36" t="str">
            <v>Region</v>
          </cell>
          <cell r="T36">
            <v>1</v>
          </cell>
          <cell r="U36">
            <v>2</v>
          </cell>
          <cell r="V36">
            <v>3</v>
          </cell>
          <cell r="W36">
            <v>4</v>
          </cell>
          <cell r="X36">
            <v>5</v>
          </cell>
          <cell r="Y36">
            <v>6</v>
          </cell>
          <cell r="Z36">
            <v>7</v>
          </cell>
          <cell r="AA36">
            <v>8</v>
          </cell>
          <cell r="AB36">
            <v>9</v>
          </cell>
          <cell r="AC36">
            <v>10</v>
          </cell>
          <cell r="AD36">
            <v>11</v>
          </cell>
          <cell r="AE36">
            <v>12</v>
          </cell>
        </row>
        <row r="37">
          <cell r="S37" t="str">
            <v>Arica-Parinacota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S38" t="str">
            <v>Tarapacá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S39" t="str">
            <v>Antofagasta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</row>
        <row r="40">
          <cell r="S40" t="str">
            <v>Atacama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</row>
        <row r="41">
          <cell r="S41" t="str">
            <v>Coquimbo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</row>
        <row r="42">
          <cell r="S42" t="str">
            <v>Valparaíso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</row>
        <row r="43">
          <cell r="S43" t="str">
            <v>Metropolitana</v>
          </cell>
          <cell r="T43">
            <v>0</v>
          </cell>
          <cell r="U43">
            <v>0</v>
          </cell>
          <cell r="V43">
            <v>1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</row>
        <row r="44">
          <cell r="S44" t="str">
            <v>Libertador Bernardo O'Higgins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</row>
        <row r="45">
          <cell r="S45" t="str">
            <v>Maule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</row>
        <row r="46">
          <cell r="S46" t="str">
            <v>Bío-Bío</v>
          </cell>
          <cell r="T46">
            <v>0</v>
          </cell>
          <cell r="U46">
            <v>0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</row>
        <row r="47">
          <cell r="S47" t="str">
            <v>Araucanía</v>
          </cell>
          <cell r="T47">
            <v>0</v>
          </cell>
          <cell r="U47">
            <v>0</v>
          </cell>
          <cell r="V47">
            <v>1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</row>
        <row r="48">
          <cell r="S48" t="str">
            <v>Los Ríos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</row>
        <row r="49">
          <cell r="S49" t="str">
            <v>Los Lagos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</row>
        <row r="50">
          <cell r="S50" t="str">
            <v>Aysén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</row>
        <row r="51">
          <cell r="S51" t="str">
            <v>Magallanes y Antártica Chilena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</row>
        <row r="70">
          <cell r="S70" t="str">
            <v>Arica-Parinacota</v>
          </cell>
          <cell r="T70">
            <v>0</v>
          </cell>
        </row>
        <row r="71">
          <cell r="S71" t="str">
            <v>Tarapacá</v>
          </cell>
          <cell r="T71">
            <v>0</v>
          </cell>
        </row>
        <row r="72">
          <cell r="S72" t="str">
            <v>Antofagasta</v>
          </cell>
          <cell r="T72">
            <v>2</v>
          </cell>
        </row>
        <row r="73">
          <cell r="S73" t="str">
            <v>Atacama</v>
          </cell>
          <cell r="T73">
            <v>2</v>
          </cell>
        </row>
        <row r="74">
          <cell r="S74" t="str">
            <v>Coquimbo</v>
          </cell>
          <cell r="T74">
            <v>9</v>
          </cell>
        </row>
        <row r="75">
          <cell r="S75" t="str">
            <v>Valparaíso</v>
          </cell>
          <cell r="T75">
            <v>12</v>
          </cell>
        </row>
        <row r="76">
          <cell r="S76" t="str">
            <v>Metropolitana</v>
          </cell>
          <cell r="T76">
            <v>12</v>
          </cell>
        </row>
        <row r="77">
          <cell r="S77" t="str">
            <v>Libertador Bernardo O'Higgins</v>
          </cell>
          <cell r="T77">
            <v>17</v>
          </cell>
        </row>
        <row r="78">
          <cell r="S78" t="str">
            <v>Maule</v>
          </cell>
          <cell r="T78">
            <v>12</v>
          </cell>
        </row>
        <row r="79">
          <cell r="S79" t="str">
            <v>Bío-Bío</v>
          </cell>
          <cell r="T79">
            <v>23</v>
          </cell>
        </row>
        <row r="80">
          <cell r="S80" t="str">
            <v>Araucanía</v>
          </cell>
          <cell r="T80">
            <v>20</v>
          </cell>
        </row>
        <row r="81">
          <cell r="S81" t="str">
            <v>Los Ríos</v>
          </cell>
          <cell r="T81">
            <v>5</v>
          </cell>
        </row>
        <row r="82">
          <cell r="S82" t="str">
            <v>Los Lagos</v>
          </cell>
          <cell r="T82">
            <v>7</v>
          </cell>
        </row>
        <row r="83">
          <cell r="S83" t="str">
            <v>Aysén</v>
          </cell>
          <cell r="T83">
            <v>1</v>
          </cell>
        </row>
        <row r="84">
          <cell r="S84" t="str">
            <v>Magallanes y Antártica Chilena</v>
          </cell>
          <cell r="T84">
            <v>0</v>
          </cell>
        </row>
      </sheetData>
      <sheetData sheetId="12">
        <row r="7">
          <cell r="B7" t="str">
            <v>Arica-Parinacota</v>
          </cell>
          <cell r="C7" t="str">
            <v>Arica y Parinacota</v>
          </cell>
          <cell r="D7" t="str">
            <v>Arica-Parinacota</v>
          </cell>
          <cell r="E7">
            <v>1</v>
          </cell>
        </row>
        <row r="8">
          <cell r="B8" t="str">
            <v>Tarapacá</v>
          </cell>
          <cell r="C8" t="str">
            <v>Tarapacá</v>
          </cell>
          <cell r="D8" t="str">
            <v>Tarapacá</v>
          </cell>
          <cell r="E8">
            <v>0</v>
          </cell>
        </row>
        <row r="9">
          <cell r="B9" t="str">
            <v>Antofagasta</v>
          </cell>
          <cell r="C9" t="str">
            <v>Antofagasta</v>
          </cell>
          <cell r="D9" t="str">
            <v>Antofagasta</v>
          </cell>
          <cell r="E9">
            <v>3</v>
          </cell>
        </row>
        <row r="10">
          <cell r="B10" t="str">
            <v>Atacama</v>
          </cell>
          <cell r="C10" t="str">
            <v>Atacama</v>
          </cell>
          <cell r="D10" t="str">
            <v>Atacama</v>
          </cell>
          <cell r="E10">
            <v>7</v>
          </cell>
        </row>
        <row r="11">
          <cell r="B11" t="str">
            <v>Coquimbo</v>
          </cell>
          <cell r="C11" t="str">
            <v>Coquimbo</v>
          </cell>
          <cell r="D11" t="str">
            <v>Coquimbo</v>
          </cell>
          <cell r="E11">
            <v>9</v>
          </cell>
        </row>
        <row r="12">
          <cell r="B12" t="str">
            <v>Valparaíso</v>
          </cell>
          <cell r="C12" t="str">
            <v>Valparaíso</v>
          </cell>
          <cell r="D12" t="str">
            <v>Valparaíso</v>
          </cell>
          <cell r="E12">
            <v>17</v>
          </cell>
        </row>
        <row r="13">
          <cell r="B13" t="str">
            <v>Metropolitana</v>
          </cell>
          <cell r="C13" t="str">
            <v>Metropolitana</v>
          </cell>
          <cell r="D13" t="str">
            <v>Metropolitana</v>
          </cell>
          <cell r="E13">
            <v>20</v>
          </cell>
        </row>
        <row r="14">
          <cell r="B14" t="str">
            <v>Libertador Bernardo O'Higgins</v>
          </cell>
          <cell r="C14" t="str">
            <v>OHiggins</v>
          </cell>
          <cell r="D14" t="str">
            <v>Libertador Bernardo O'Higgins</v>
          </cell>
          <cell r="E14">
            <v>20</v>
          </cell>
        </row>
        <row r="15">
          <cell r="B15" t="str">
            <v>Maule</v>
          </cell>
          <cell r="C15" t="str">
            <v>Maule</v>
          </cell>
          <cell r="D15" t="str">
            <v>Maule</v>
          </cell>
          <cell r="E15">
            <v>22</v>
          </cell>
        </row>
        <row r="16">
          <cell r="B16" t="str">
            <v>Bío-Bío</v>
          </cell>
          <cell r="C16" t="str">
            <v>Bío Bío</v>
          </cell>
          <cell r="D16" t="str">
            <v>Bío-Bío</v>
          </cell>
          <cell r="E16">
            <v>40</v>
          </cell>
        </row>
        <row r="17">
          <cell r="B17" t="str">
            <v>Araucanía</v>
          </cell>
          <cell r="C17" t="str">
            <v>Araucanía</v>
          </cell>
          <cell r="D17" t="str">
            <v>Araucanía</v>
          </cell>
          <cell r="E17">
            <v>23</v>
          </cell>
        </row>
        <row r="18">
          <cell r="B18" t="str">
            <v>Los Ríos</v>
          </cell>
          <cell r="C18" t="str">
            <v>Los Ríos</v>
          </cell>
          <cell r="D18" t="str">
            <v>Los Ríos</v>
          </cell>
          <cell r="E18">
            <v>9</v>
          </cell>
        </row>
        <row r="19">
          <cell r="B19" t="str">
            <v>Los Lagos</v>
          </cell>
          <cell r="C19" t="str">
            <v>Los Lagos</v>
          </cell>
          <cell r="D19" t="str">
            <v>Los Lagos</v>
          </cell>
          <cell r="E19">
            <v>12</v>
          </cell>
        </row>
        <row r="20">
          <cell r="B20" t="str">
            <v>Aysén</v>
          </cell>
          <cell r="C20" t="str">
            <v>Aysén</v>
          </cell>
          <cell r="D20" t="str">
            <v>Aysén</v>
          </cell>
          <cell r="E20">
            <v>2</v>
          </cell>
        </row>
        <row r="21">
          <cell r="B21" t="str">
            <v>Magallanes y Antártica Chilena</v>
          </cell>
          <cell r="C21" t="str">
            <v>Magallanes</v>
          </cell>
          <cell r="D21" t="str">
            <v>Magallanes y Antártica Chilena</v>
          </cell>
          <cell r="E21">
            <v>0</v>
          </cell>
        </row>
        <row r="22">
          <cell r="B22" t="str">
            <v>Total</v>
          </cell>
          <cell r="C22" t="str">
            <v>Total</v>
          </cell>
          <cell r="E22">
            <v>185</v>
          </cell>
        </row>
        <row r="70">
          <cell r="S70" t="str">
            <v>Arica-Parinacota</v>
          </cell>
          <cell r="T70">
            <v>0</v>
          </cell>
        </row>
        <row r="71">
          <cell r="S71" t="str">
            <v>Tarapacá</v>
          </cell>
          <cell r="T71">
            <v>0</v>
          </cell>
        </row>
        <row r="72">
          <cell r="S72" t="str">
            <v>Antofagasta</v>
          </cell>
          <cell r="T72">
            <v>2</v>
          </cell>
        </row>
        <row r="73">
          <cell r="S73" t="str">
            <v>Atacama</v>
          </cell>
          <cell r="T73">
            <v>2</v>
          </cell>
        </row>
        <row r="74">
          <cell r="S74" t="str">
            <v>Coquimbo</v>
          </cell>
          <cell r="T74">
            <v>8</v>
          </cell>
        </row>
        <row r="75">
          <cell r="S75" t="str">
            <v>Valparaíso</v>
          </cell>
          <cell r="T75">
            <v>12</v>
          </cell>
        </row>
        <row r="76">
          <cell r="S76" t="str">
            <v>Metropolitana</v>
          </cell>
          <cell r="T76">
            <v>12</v>
          </cell>
        </row>
        <row r="77">
          <cell r="S77" t="str">
            <v>Libertador Bernardo O'Higgins</v>
          </cell>
          <cell r="T77">
            <v>15</v>
          </cell>
        </row>
        <row r="78">
          <cell r="S78" t="str">
            <v>Maule</v>
          </cell>
          <cell r="T78">
            <v>12</v>
          </cell>
        </row>
        <row r="79">
          <cell r="S79" t="str">
            <v>Bío-Bío</v>
          </cell>
          <cell r="T79">
            <v>21</v>
          </cell>
        </row>
        <row r="80">
          <cell r="S80" t="str">
            <v>Araucanía</v>
          </cell>
          <cell r="T80">
            <v>18</v>
          </cell>
        </row>
        <row r="81">
          <cell r="S81" t="str">
            <v>Los Ríos</v>
          </cell>
          <cell r="T81">
            <v>5</v>
          </cell>
        </row>
        <row r="82">
          <cell r="S82" t="str">
            <v>Los Lagos</v>
          </cell>
          <cell r="T82">
            <v>6</v>
          </cell>
        </row>
        <row r="83">
          <cell r="S83" t="str">
            <v>Aysén</v>
          </cell>
          <cell r="T83">
            <v>1</v>
          </cell>
        </row>
        <row r="84">
          <cell r="S84" t="str">
            <v>Magallanes y Antártica Chilena</v>
          </cell>
          <cell r="T84">
            <v>0</v>
          </cell>
        </row>
        <row r="85">
          <cell r="S85" t="str">
            <v>Total</v>
          </cell>
          <cell r="T85">
            <v>114</v>
          </cell>
        </row>
      </sheetData>
      <sheetData sheetId="13">
        <row r="36">
          <cell r="S36" t="str">
            <v>Region</v>
          </cell>
          <cell r="T36" t="str">
            <v>En preparación</v>
          </cell>
          <cell r="U36" t="str">
            <v>En convocatoria</v>
          </cell>
          <cell r="V36" t="str">
            <v>En evaluación</v>
          </cell>
          <cell r="W36" t="str">
            <v>Desierto por Comité</v>
          </cell>
          <cell r="X36" t="str">
            <v>Nómina</v>
          </cell>
          <cell r="Y36" t="str">
            <v>Desierto por Autoridad</v>
          </cell>
          <cell r="Z36" t="str">
            <v>Nombrados</v>
          </cell>
          <cell r="AA36" t="str">
            <v>Desvinculados</v>
          </cell>
          <cell r="AB36" t="str">
            <v>Anulados</v>
          </cell>
          <cell r="AC36" t="str">
            <v>Total</v>
          </cell>
        </row>
        <row r="37">
          <cell r="S37" t="str">
            <v>Arica-Parinacota</v>
          </cell>
          <cell r="T37">
            <v>1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1</v>
          </cell>
        </row>
        <row r="38">
          <cell r="S38" t="str">
            <v>Tarapacá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</row>
        <row r="39">
          <cell r="S39" t="str">
            <v>Antofagasta</v>
          </cell>
          <cell r="T39">
            <v>1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2</v>
          </cell>
          <cell r="AA39">
            <v>1</v>
          </cell>
          <cell r="AB39">
            <v>0</v>
          </cell>
          <cell r="AC39">
            <v>4</v>
          </cell>
        </row>
        <row r="40">
          <cell r="S40" t="str">
            <v>Atacama</v>
          </cell>
          <cell r="T40">
            <v>3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2</v>
          </cell>
          <cell r="AA40">
            <v>0</v>
          </cell>
          <cell r="AB40">
            <v>0</v>
          </cell>
          <cell r="AC40">
            <v>5</v>
          </cell>
        </row>
        <row r="41">
          <cell r="S41" t="str">
            <v>Coquimbo</v>
          </cell>
          <cell r="T41">
            <v>2</v>
          </cell>
          <cell r="U41">
            <v>0</v>
          </cell>
          <cell r="V41">
            <v>0</v>
          </cell>
          <cell r="W41">
            <v>0</v>
          </cell>
          <cell r="X41">
            <v>1</v>
          </cell>
          <cell r="Y41">
            <v>2</v>
          </cell>
          <cell r="Z41">
            <v>6</v>
          </cell>
          <cell r="AA41">
            <v>2</v>
          </cell>
          <cell r="AB41">
            <v>0</v>
          </cell>
          <cell r="AC41">
            <v>13</v>
          </cell>
        </row>
        <row r="42">
          <cell r="S42" t="str">
            <v>Valparaíso</v>
          </cell>
          <cell r="T42">
            <v>3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2</v>
          </cell>
          <cell r="Z42">
            <v>11</v>
          </cell>
          <cell r="AA42">
            <v>2</v>
          </cell>
          <cell r="AB42">
            <v>0</v>
          </cell>
          <cell r="AC42">
            <v>18</v>
          </cell>
        </row>
        <row r="43">
          <cell r="S43" t="str">
            <v>Metropolitana</v>
          </cell>
          <cell r="T43">
            <v>4</v>
          </cell>
          <cell r="U43">
            <v>0</v>
          </cell>
          <cell r="V43">
            <v>1</v>
          </cell>
          <cell r="W43">
            <v>1</v>
          </cell>
          <cell r="X43">
            <v>0</v>
          </cell>
          <cell r="Y43">
            <v>0</v>
          </cell>
          <cell r="Z43">
            <v>10</v>
          </cell>
          <cell r="AA43">
            <v>4</v>
          </cell>
          <cell r="AB43">
            <v>0</v>
          </cell>
          <cell r="AC43">
            <v>20</v>
          </cell>
        </row>
        <row r="44">
          <cell r="S44" t="str">
            <v>Libertador Bernardo O'Higgins</v>
          </cell>
          <cell r="T44">
            <v>6</v>
          </cell>
          <cell r="U44">
            <v>0</v>
          </cell>
          <cell r="V44">
            <v>0</v>
          </cell>
          <cell r="W44">
            <v>2</v>
          </cell>
          <cell r="X44">
            <v>2</v>
          </cell>
          <cell r="Y44">
            <v>2</v>
          </cell>
          <cell r="Z44">
            <v>11</v>
          </cell>
          <cell r="AA44">
            <v>4</v>
          </cell>
          <cell r="AB44">
            <v>1</v>
          </cell>
          <cell r="AC44">
            <v>28</v>
          </cell>
        </row>
        <row r="45">
          <cell r="S45" t="str">
            <v>Maule</v>
          </cell>
          <cell r="T45">
            <v>3</v>
          </cell>
          <cell r="U45">
            <v>0</v>
          </cell>
          <cell r="V45">
            <v>0</v>
          </cell>
          <cell r="W45">
            <v>0</v>
          </cell>
          <cell r="X45">
            <v>1</v>
          </cell>
          <cell r="Y45">
            <v>3</v>
          </cell>
          <cell r="Z45">
            <v>9</v>
          </cell>
          <cell r="AA45">
            <v>2</v>
          </cell>
          <cell r="AB45">
            <v>0</v>
          </cell>
          <cell r="AC45">
            <v>18</v>
          </cell>
        </row>
        <row r="46">
          <cell r="S46" t="str">
            <v>Bío-Bío</v>
          </cell>
          <cell r="T46">
            <v>10</v>
          </cell>
          <cell r="U46">
            <v>1</v>
          </cell>
          <cell r="V46">
            <v>0</v>
          </cell>
          <cell r="W46">
            <v>1</v>
          </cell>
          <cell r="X46">
            <v>2</v>
          </cell>
          <cell r="Y46">
            <v>3</v>
          </cell>
          <cell r="Z46">
            <v>16</v>
          </cell>
          <cell r="AA46">
            <v>2</v>
          </cell>
          <cell r="AB46">
            <v>0</v>
          </cell>
          <cell r="AC46">
            <v>35</v>
          </cell>
        </row>
        <row r="47">
          <cell r="S47" t="str">
            <v>Araucanía</v>
          </cell>
          <cell r="T47">
            <v>4</v>
          </cell>
          <cell r="U47">
            <v>0</v>
          </cell>
          <cell r="V47">
            <v>1</v>
          </cell>
          <cell r="W47">
            <v>0</v>
          </cell>
          <cell r="X47">
            <v>0</v>
          </cell>
          <cell r="Y47">
            <v>4</v>
          </cell>
          <cell r="Z47">
            <v>16</v>
          </cell>
          <cell r="AA47">
            <v>0</v>
          </cell>
          <cell r="AB47">
            <v>0</v>
          </cell>
          <cell r="AC47">
            <v>25</v>
          </cell>
        </row>
        <row r="48">
          <cell r="S48" t="str">
            <v>Los Ríos</v>
          </cell>
          <cell r="T48">
            <v>1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1</v>
          </cell>
          <cell r="Z48">
            <v>5</v>
          </cell>
          <cell r="AA48">
            <v>0</v>
          </cell>
          <cell r="AB48">
            <v>0</v>
          </cell>
          <cell r="AC48">
            <v>7</v>
          </cell>
        </row>
        <row r="49">
          <cell r="S49" t="str">
            <v>Los Lagos</v>
          </cell>
          <cell r="T49">
            <v>3</v>
          </cell>
          <cell r="U49">
            <v>0</v>
          </cell>
          <cell r="V49">
            <v>0</v>
          </cell>
          <cell r="W49">
            <v>1</v>
          </cell>
          <cell r="X49">
            <v>1</v>
          </cell>
          <cell r="Y49">
            <v>2</v>
          </cell>
          <cell r="Z49">
            <v>5</v>
          </cell>
          <cell r="AA49">
            <v>2</v>
          </cell>
          <cell r="AB49">
            <v>0</v>
          </cell>
          <cell r="AC49">
            <v>14</v>
          </cell>
        </row>
        <row r="50">
          <cell r="S50" t="str">
            <v>Aysén</v>
          </cell>
          <cell r="T50">
            <v>1</v>
          </cell>
          <cell r="U50">
            <v>0</v>
          </cell>
          <cell r="V50">
            <v>0</v>
          </cell>
          <cell r="W50">
            <v>1</v>
          </cell>
          <cell r="X50">
            <v>0</v>
          </cell>
          <cell r="Y50">
            <v>0</v>
          </cell>
          <cell r="Z50">
            <v>1</v>
          </cell>
          <cell r="AA50">
            <v>1</v>
          </cell>
          <cell r="AB50">
            <v>0</v>
          </cell>
          <cell r="AC50">
            <v>4</v>
          </cell>
        </row>
        <row r="51">
          <cell r="S51" t="str">
            <v>Magallanes y Antártica Chilena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</row>
        <row r="52">
          <cell r="S52" t="str">
            <v>Total</v>
          </cell>
          <cell r="T52">
            <v>42</v>
          </cell>
          <cell r="U52">
            <v>1</v>
          </cell>
          <cell r="V52">
            <v>2</v>
          </cell>
          <cell r="W52">
            <v>6</v>
          </cell>
          <cell r="X52">
            <v>7</v>
          </cell>
          <cell r="Y52">
            <v>19</v>
          </cell>
          <cell r="Z52">
            <v>94</v>
          </cell>
          <cell r="AA52">
            <v>20</v>
          </cell>
          <cell r="AB52">
            <v>1</v>
          </cell>
          <cell r="AC52">
            <v>192</v>
          </cell>
        </row>
      </sheetData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V55"/>
  <sheetViews>
    <sheetView tabSelected="1" zoomScale="70" zoomScaleNormal="70" workbookViewId="0">
      <selection activeCell="H31" sqref="H31"/>
    </sheetView>
  </sheetViews>
  <sheetFormatPr baseColWidth="10" defaultRowHeight="15" x14ac:dyDescent="0.25"/>
  <cols>
    <col min="1" max="1" width="39.7109375" customWidth="1"/>
    <col min="2" max="2" width="15" customWidth="1"/>
    <col min="3" max="11" width="13.5703125" customWidth="1"/>
    <col min="12" max="14" width="13.140625" customWidth="1"/>
    <col min="15" max="15" width="22.28515625" customWidth="1"/>
    <col min="16" max="16" width="13.7109375" customWidth="1"/>
    <col min="17" max="17" width="13.140625" customWidth="1"/>
    <col min="18" max="18" width="12.42578125" customWidth="1"/>
    <col min="19" max="19" width="14.28515625" customWidth="1"/>
    <col min="20" max="20" width="12.42578125" customWidth="1"/>
    <col min="21" max="21" width="14.28515625" customWidth="1"/>
    <col min="22" max="22" width="13.42578125" customWidth="1"/>
  </cols>
  <sheetData>
    <row r="1" spans="1:22" ht="28.5" x14ac:dyDescent="0.45">
      <c r="A1" s="1" t="s">
        <v>0</v>
      </c>
      <c r="B1" s="2"/>
    </row>
    <row r="2" spans="1:22" x14ac:dyDescent="0.25">
      <c r="A2" s="2" t="s">
        <v>1</v>
      </c>
      <c r="B2" s="3">
        <v>42277</v>
      </c>
    </row>
    <row r="4" spans="1:22" ht="15.75" thickBot="1" x14ac:dyDescent="0.3"/>
    <row r="5" spans="1:22" ht="21.75" customHeight="1" thickBot="1" x14ac:dyDescent="0.3">
      <c r="A5" s="4" t="s">
        <v>2</v>
      </c>
      <c r="B5" s="5" t="s">
        <v>3</v>
      </c>
      <c r="C5" s="6"/>
      <c r="D5" s="5" t="s">
        <v>4</v>
      </c>
      <c r="E5" s="7"/>
      <c r="F5" s="7"/>
      <c r="G5" s="6"/>
      <c r="O5" s="4" t="s">
        <v>2</v>
      </c>
      <c r="P5" s="8" t="s">
        <v>5</v>
      </c>
      <c r="Q5" s="9" t="s">
        <v>6</v>
      </c>
      <c r="R5" s="9" t="s">
        <v>7</v>
      </c>
      <c r="S5" s="10" t="s">
        <v>8</v>
      </c>
      <c r="T5" s="11" t="s">
        <v>9</v>
      </c>
      <c r="U5" s="12" t="s">
        <v>10</v>
      </c>
      <c r="V5" s="9" t="s">
        <v>11</v>
      </c>
    </row>
    <row r="6" spans="1:22" ht="56.25" customHeight="1" thickBot="1" x14ac:dyDescent="0.3">
      <c r="A6" s="13"/>
      <c r="B6" s="14" t="s">
        <v>12</v>
      </c>
      <c r="C6" s="14" t="s">
        <v>13</v>
      </c>
      <c r="D6" s="14" t="s">
        <v>14</v>
      </c>
      <c r="E6" s="15" t="s">
        <v>15</v>
      </c>
      <c r="F6" s="14" t="s">
        <v>16</v>
      </c>
      <c r="G6" s="15" t="s">
        <v>17</v>
      </c>
      <c r="O6" s="13"/>
      <c r="P6" s="16"/>
      <c r="Q6" s="17"/>
      <c r="R6" s="17"/>
      <c r="S6" s="18"/>
      <c r="T6" s="19"/>
      <c r="U6" s="16"/>
      <c r="V6" s="17"/>
    </row>
    <row r="7" spans="1:22" ht="18" customHeight="1" thickBot="1" x14ac:dyDescent="0.35">
      <c r="A7" s="20" t="s">
        <v>18</v>
      </c>
      <c r="B7" s="21">
        <f>IF(ISERROR(VLOOKUP(A7,[1]TD!$A$9:$E$23,5,0)),0,(VLOOKUP(A7,[1]TD!$A$9:$E$23,5,0)))</f>
        <v>0</v>
      </c>
      <c r="C7" s="22">
        <f>IF(ISERROR(VLOOKUP(A7,[1]TD!$AJ$8:$AM$22,4,0)),0,(VLOOKUP(A7,[1]TD!$AJ$8:$AM$22,4,0)))</f>
        <v>5</v>
      </c>
      <c r="D7" s="22">
        <f>IF(ISERROR(VLOOKUP(A7,[1]TD!$AD$9:$AE$23,2,0)),0,(VLOOKUP(A7,[1]TD!$AD$9:$AE$23,2,0)))</f>
        <v>18</v>
      </c>
      <c r="E7" s="23">
        <f>+D7/VLOOKUP(A7,'[1]Establecimientos por región'!$D$3:$E$18,2,0)</f>
        <v>0.43902439024390244</v>
      </c>
      <c r="F7" s="22">
        <f>IF(ISERROR(VLOOKUP(A7,[1]TD!$AV$8:$AW$22,2,0)),0,(VLOOKUP(A7,[1]TD!$AV$8:$AW$22,2,0)))</f>
        <v>14</v>
      </c>
      <c r="G7" s="23">
        <f>+F7/VLOOKUP(A7,'[1]Establecimientos por región'!$D$3:$E$18,2,0)</f>
        <v>0.34146341463414637</v>
      </c>
      <c r="O7" s="20" t="s">
        <v>18</v>
      </c>
      <c r="P7" s="22">
        <f>IF(ISERROR(VLOOKUP($O7,[1]TD!$BD$9:$BJ$23,2,0)),0,(VLOOKUP($O7,[1]TD!$BD$9:$BJ$23,2,0)))</f>
        <v>0</v>
      </c>
      <c r="Q7" s="22">
        <f>IF(ISERROR(VLOOKUP($O7,[1]TD!$BD$9:$BJ$23,3,0)),0,(VLOOKUP($O7,[1]TD!$BD$9:$BJ$23,3,0)))</f>
        <v>0</v>
      </c>
      <c r="R7" s="22">
        <f>IF(ISERROR(VLOOKUP($O7,[1]TD!$BD$9:$BJ$23,4,0)),0,(VLOOKUP($O7,[1]TD!$BD$9:$BJ$23,4,0)))</f>
        <v>14</v>
      </c>
      <c r="S7" s="22">
        <f>IF(ISERROR(VLOOKUP($O7,[1]TD!$BD$9:$BJ$23,5,0)),0,(VLOOKUP($O7,[1]TD!$BD$9:$BJ$23,5,0)))</f>
        <v>7</v>
      </c>
      <c r="T7" s="22">
        <f>IF(ISERROR(VLOOKUP($O7,[1]TD!$BD$9:$BJ$23,6,0)),0,(VLOOKUP($O7,[1]TD!$BD$9:$BJ$23,6,0)))</f>
        <v>5</v>
      </c>
      <c r="U7" s="22">
        <f>IF(ISERROR(VLOOKUP($O7,[1]TD!$BD$9:$BJ$23,7,0)),0,(VLOOKUP($O7,[1]TD!$BD$9:$BJ$23,7,0)))</f>
        <v>0</v>
      </c>
      <c r="V7" s="22">
        <f>SUM(P7:U7)</f>
        <v>26</v>
      </c>
    </row>
    <row r="8" spans="1:22" ht="18" customHeight="1" thickBot="1" x14ac:dyDescent="0.35">
      <c r="A8" s="24" t="s">
        <v>19</v>
      </c>
      <c r="B8" s="25">
        <f>IF(ISERROR(VLOOKUP(A8,[1]TD!$A$9:$E$23,5,0)),0,(VLOOKUP(A8,[1]TD!$A$9:$E$23,5,0)))</f>
        <v>0</v>
      </c>
      <c r="C8" s="26">
        <f>IF(ISERROR(VLOOKUP(A8,[1]TD!$AJ$8:$AM$22,4,0)),0,(VLOOKUP(A8,[1]TD!$AJ$8:$AM$22,4,0)))</f>
        <v>0</v>
      </c>
      <c r="D8" s="26">
        <f>IF(ISERROR(VLOOKUP(A8,[1]TD!$AD$9:$AE$23,2,0)),0,(VLOOKUP(A8,[1]TD!$AD$9:$AE$23,2,0)))</f>
        <v>34</v>
      </c>
      <c r="E8" s="27">
        <f>+D8/VLOOKUP(A8,'[1]Establecimientos por región'!$D$3:$E$18,2,0)</f>
        <v>0.69387755102040816</v>
      </c>
      <c r="F8" s="26">
        <f>IF(ISERROR(VLOOKUP(A8,[1]TD!$AV$8:$AW$22,2,0)),0,(VLOOKUP(A8,[1]TD!$AV$8:$AW$22,2,0)))</f>
        <v>12</v>
      </c>
      <c r="G8" s="27">
        <f>+F8/VLOOKUP(A8,'[1]Establecimientos por región'!$D$3:$E$18,2,0)</f>
        <v>0.24489795918367346</v>
      </c>
      <c r="O8" s="24" t="s">
        <v>19</v>
      </c>
      <c r="P8" s="28">
        <f>IF(ISERROR(VLOOKUP($O8,[1]TD!$BD$9:$BJ$23,2,0)),0,(VLOOKUP($O8,[1]TD!$BD$9:$BJ$23,2,0)))</f>
        <v>0</v>
      </c>
      <c r="Q8" s="28">
        <f>IF(ISERROR(VLOOKUP($O8,[1]TD!$BD$9:$BJ$23,3,0)),0,(VLOOKUP($O8,[1]TD!$BD$9:$BJ$23,3,0)))</f>
        <v>0</v>
      </c>
      <c r="R8" s="28">
        <f>IF(ISERROR(VLOOKUP($O8,[1]TD!$BD$9:$BJ$23,4,0)),0,(VLOOKUP($O8,[1]TD!$BD$9:$BJ$23,4,0)))</f>
        <v>12</v>
      </c>
      <c r="S8" s="26">
        <f>IF(ISERROR(VLOOKUP($O8,[1]TD!$BD$9:$BJ$23,5,0)),0,(VLOOKUP($O8,[1]TD!$BD$9:$BJ$23,5,0)))</f>
        <v>20</v>
      </c>
      <c r="T8" s="28">
        <f>IF(ISERROR(VLOOKUP($O8,[1]TD!$BD$9:$BJ$23,6,0)),0,(VLOOKUP($O8,[1]TD!$BD$9:$BJ$23,6,0)))</f>
        <v>69</v>
      </c>
      <c r="U8" s="26">
        <f>IF(ISERROR(VLOOKUP($O8,[1]TD!$BD$9:$BJ$23,7,0)),0,(VLOOKUP($O8,[1]TD!$BD$9:$BJ$23,7,0)))</f>
        <v>2</v>
      </c>
      <c r="V8" s="26">
        <f t="shared" ref="V8:V21" si="0">SUM(P8:U8)</f>
        <v>103</v>
      </c>
    </row>
    <row r="9" spans="1:22" ht="18" customHeight="1" thickBot="1" x14ac:dyDescent="0.35">
      <c r="A9" s="20" t="s">
        <v>20</v>
      </c>
      <c r="B9" s="21">
        <f>IF(ISERROR(VLOOKUP(A9,[1]TD!$A$9:$E$23,5,0)),0,(VLOOKUP(A9,[1]TD!$A$9:$E$23,5,0)))</f>
        <v>1</v>
      </c>
      <c r="C9" s="22">
        <f>IF(ISERROR(VLOOKUP(A9,[1]TD!$AJ$8:$AM$22,4,0)),0,(VLOOKUP(A9,[1]TD!$AJ$8:$AM$22,4,0)))</f>
        <v>6</v>
      </c>
      <c r="D9" s="22">
        <f>IF(ISERROR(VLOOKUP(A9,[1]TD!$AD$9:$AE$23,2,0)),0,(VLOOKUP(A9,[1]TD!$AD$9:$AE$23,2,0)))</f>
        <v>54</v>
      </c>
      <c r="E9" s="23">
        <f>+D9/VLOOKUP(A9,'[1]Establecimientos por región'!$D$3:$E$18,2,0)</f>
        <v>0.46551724137931033</v>
      </c>
      <c r="F9" s="22">
        <f>IF(ISERROR(VLOOKUP(A9,[1]TD!$AV$8:$AW$22,2,0)),0,(VLOOKUP(A9,[1]TD!$AV$8:$AW$22,2,0)))</f>
        <v>43</v>
      </c>
      <c r="G9" s="23">
        <f>+F9/VLOOKUP(A9,'[1]Establecimientos por región'!$D$3:$E$18,2,0)</f>
        <v>0.37068965517241381</v>
      </c>
      <c r="O9" s="20" t="s">
        <v>20</v>
      </c>
      <c r="P9" s="22">
        <f>IF(ISERROR(VLOOKUP($O9,[1]TD!$BD$9:$BJ$23,2,0)),0,(VLOOKUP($O9,[1]TD!$BD$9:$BJ$23,2,0)))</f>
        <v>0</v>
      </c>
      <c r="Q9" s="22">
        <f>IF(ISERROR(VLOOKUP($O9,[1]TD!$BD$9:$BJ$23,3,0)),0,(VLOOKUP($O9,[1]TD!$BD$9:$BJ$23,3,0)))</f>
        <v>0</v>
      </c>
      <c r="R9" s="22">
        <f>IF(ISERROR(VLOOKUP($O9,[1]TD!$BD$9:$BJ$23,4,0)),0,(VLOOKUP($O9,[1]TD!$BD$9:$BJ$23,4,0)))</f>
        <v>44</v>
      </c>
      <c r="S9" s="22">
        <f>IF(ISERROR(VLOOKUP($O9,[1]TD!$BD$9:$BJ$23,5,0)),0,(VLOOKUP($O9,[1]TD!$BD$9:$BJ$23,5,0)))</f>
        <v>21</v>
      </c>
      <c r="T9" s="22">
        <f>IF(ISERROR(VLOOKUP($O9,[1]TD!$BD$9:$BJ$23,6,0)),0,(VLOOKUP($O9,[1]TD!$BD$9:$BJ$23,6,0)))</f>
        <v>14</v>
      </c>
      <c r="U9" s="22">
        <f>IF(ISERROR(VLOOKUP($O9,[1]TD!$BD$9:$BJ$23,7,0)),0,(VLOOKUP($O9,[1]TD!$BD$9:$BJ$23,7,0)))</f>
        <v>9</v>
      </c>
      <c r="V9" s="22">
        <f t="shared" si="0"/>
        <v>88</v>
      </c>
    </row>
    <row r="10" spans="1:22" ht="18" customHeight="1" thickBot="1" x14ac:dyDescent="0.35">
      <c r="A10" s="29" t="s">
        <v>21</v>
      </c>
      <c r="B10" s="30">
        <f>IF(ISERROR(VLOOKUP(A10,[1]TD!$A$9:$E$23,5,0)),0,(VLOOKUP(A10,[1]TD!$A$9:$E$23,5,0)))</f>
        <v>11</v>
      </c>
      <c r="C10" s="28">
        <f>IF(ISERROR(VLOOKUP(A10,[1]TD!$AJ$8:$AM$22,4,0)),0,(VLOOKUP(A10,[1]TD!$AJ$8:$AM$22,4,0)))</f>
        <v>1</v>
      </c>
      <c r="D10" s="28">
        <f>IF(ISERROR(VLOOKUP(A10,[1]TD!$AD$9:$AE$23,2,0)),0,(VLOOKUP(A10,[1]TD!$AD$9:$AE$23,2,0)))</f>
        <v>81</v>
      </c>
      <c r="E10" s="31">
        <f>+D10/VLOOKUP(A10,'[1]Establecimientos por región'!$D$3:$E$18,2,0)</f>
        <v>0.94186046511627908</v>
      </c>
      <c r="F10" s="28">
        <f>IF(ISERROR(VLOOKUP(A10,[1]TD!$AV$8:$AW$22,2,0)),0,(VLOOKUP(A10,[1]TD!$AV$8:$AW$22,2,0)))</f>
        <v>44</v>
      </c>
      <c r="G10" s="31">
        <f>+F10/VLOOKUP(A10,'[1]Establecimientos por región'!$D$3:$E$18,2,0)</f>
        <v>0.51162790697674421</v>
      </c>
      <c r="O10" s="29" t="s">
        <v>21</v>
      </c>
      <c r="P10" s="28">
        <f>IF(ISERROR(VLOOKUP($O10,[1]TD!$BD$9:$BJ$23,2,0)),0,(VLOOKUP($O10,[1]TD!$BD$9:$BJ$23,2,0)))</f>
        <v>8</v>
      </c>
      <c r="Q10" s="28">
        <f>IF(ISERROR(VLOOKUP($O10,[1]TD!$BD$9:$BJ$23,3,0)),0,(VLOOKUP($O10,[1]TD!$BD$9:$BJ$23,3,0)))</f>
        <v>6</v>
      </c>
      <c r="R10" s="28">
        <f>IF(ISERROR(VLOOKUP($O10,[1]TD!$BD$9:$BJ$23,4,0)),0,(VLOOKUP($O10,[1]TD!$BD$9:$BJ$23,4,0)))</f>
        <v>45</v>
      </c>
      <c r="S10" s="28">
        <f>IF(ISERROR(VLOOKUP($O10,[1]TD!$BD$9:$BJ$23,5,0)),0,(VLOOKUP($O10,[1]TD!$BD$9:$BJ$23,5,0)))</f>
        <v>41</v>
      </c>
      <c r="T10" s="28">
        <f>IF(ISERROR(VLOOKUP($O10,[1]TD!$BD$9:$BJ$23,6,0)),0,(VLOOKUP($O10,[1]TD!$BD$9:$BJ$23,6,0)))</f>
        <v>14</v>
      </c>
      <c r="U10" s="28">
        <f>IF(ISERROR(VLOOKUP($O10,[1]TD!$BD$9:$BJ$23,7,0)),0,(VLOOKUP($O10,[1]TD!$BD$9:$BJ$23,7,0)))</f>
        <v>9</v>
      </c>
      <c r="V10" s="28">
        <f t="shared" si="0"/>
        <v>123</v>
      </c>
    </row>
    <row r="11" spans="1:22" ht="18" customHeight="1" thickBot="1" x14ac:dyDescent="0.35">
      <c r="A11" s="20" t="s">
        <v>22</v>
      </c>
      <c r="B11" s="21">
        <f>IF(ISERROR(VLOOKUP(A11,[1]TD!$A$9:$E$23,5,0)),0,(VLOOKUP(A11,[1]TD!$A$9:$E$23,5,0)))</f>
        <v>20</v>
      </c>
      <c r="C11" s="22">
        <f>IF(ISERROR(VLOOKUP(A11,[1]TD!$AJ$8:$AM$22,4,0)),0,(VLOOKUP(A11,[1]TD!$AJ$8:$AM$22,4,0)))</f>
        <v>21</v>
      </c>
      <c r="D11" s="22">
        <f>IF(ISERROR(VLOOKUP(A11,[1]TD!$AD$9:$AE$23,2,0)),0,(VLOOKUP(A11,[1]TD!$AD$9:$AE$23,2,0)))</f>
        <v>135</v>
      </c>
      <c r="E11" s="23">
        <f>+D11/VLOOKUP(A11,'[1]Establecimientos por región'!$D$3:$E$18,2,0)</f>
        <v>0.59734513274336287</v>
      </c>
      <c r="F11" s="22">
        <f>IF(ISERROR(VLOOKUP(A11,[1]TD!$AV$8:$AW$22,2,0)),0,(VLOOKUP(A11,[1]TD!$AV$8:$AW$22,2,0)))</f>
        <v>85</v>
      </c>
      <c r="G11" s="23">
        <f>+F11/VLOOKUP(A11,'[1]Establecimientos por región'!$D$3:$E$18,2,0)</f>
        <v>0.37610619469026546</v>
      </c>
      <c r="O11" s="20" t="s">
        <v>22</v>
      </c>
      <c r="P11" s="22">
        <f>IF(ISERROR(VLOOKUP($O11,[1]TD!$BD$9:$BJ$23,2,0)),0,(VLOOKUP($O11,[1]TD!$BD$9:$BJ$23,2,0)))</f>
        <v>8</v>
      </c>
      <c r="Q11" s="22">
        <f>IF(ISERROR(VLOOKUP($O11,[1]TD!$BD$9:$BJ$23,3,0)),0,(VLOOKUP($O11,[1]TD!$BD$9:$BJ$23,3,0)))</f>
        <v>0</v>
      </c>
      <c r="R11" s="22">
        <f>IF(ISERROR(VLOOKUP($O11,[1]TD!$BD$9:$BJ$23,4,0)),0,(VLOOKUP($O11,[1]TD!$BD$9:$BJ$23,4,0)))</f>
        <v>91</v>
      </c>
      <c r="S11" s="22">
        <f>IF(ISERROR(VLOOKUP($O11,[1]TD!$BD$9:$BJ$23,5,0)),0,(VLOOKUP($O11,[1]TD!$BD$9:$BJ$23,5,0)))</f>
        <v>51</v>
      </c>
      <c r="T11" s="22">
        <f>IF(ISERROR(VLOOKUP($O11,[1]TD!$BD$9:$BJ$23,6,0)),0,(VLOOKUP($O11,[1]TD!$BD$9:$BJ$23,6,0)))</f>
        <v>11</v>
      </c>
      <c r="U11" s="22">
        <f>IF(ISERROR(VLOOKUP($O11,[1]TD!$BD$9:$BJ$23,7,0)),0,(VLOOKUP($O11,[1]TD!$BD$9:$BJ$23,7,0)))</f>
        <v>34</v>
      </c>
      <c r="V11" s="22">
        <f t="shared" si="0"/>
        <v>195</v>
      </c>
    </row>
    <row r="12" spans="1:22" ht="18" customHeight="1" thickBot="1" x14ac:dyDescent="0.35">
      <c r="A12" s="29" t="s">
        <v>23</v>
      </c>
      <c r="B12" s="30">
        <f>IF(ISERROR(VLOOKUP(A12,[1]TD!$A$9:$E$23,5,0)),0,(VLOOKUP(A12,[1]TD!$A$9:$E$23,5,0)))</f>
        <v>28</v>
      </c>
      <c r="C12" s="28">
        <f>IF(ISERROR(VLOOKUP(A12,[1]TD!$AJ$8:$AM$22,4,0)),0,(VLOOKUP(A12,[1]TD!$AJ$8:$AM$22,4,0)))</f>
        <v>10</v>
      </c>
      <c r="D12" s="28">
        <f>IF(ISERROR(VLOOKUP(A12,[1]TD!$AD$9:$AE$23,2,0)),0,(VLOOKUP(A12,[1]TD!$AD$9:$AE$23,2,0)))</f>
        <v>232</v>
      </c>
      <c r="E12" s="31">
        <f>+D12/VLOOKUP(A12,'[1]Establecimientos por región'!$D$3:$E$18,2,0)</f>
        <v>0.53828306264501158</v>
      </c>
      <c r="F12" s="28">
        <f>IF(ISERROR(VLOOKUP(A12,[1]TD!$AV$8:$AW$22,2,0)),0,(VLOOKUP(A12,[1]TD!$AV$8:$AW$22,2,0)))</f>
        <v>171</v>
      </c>
      <c r="G12" s="31">
        <f>+F12/VLOOKUP(A12,'[1]Establecimientos por región'!$D$3:$E$18,2,0)</f>
        <v>0.39675174013921116</v>
      </c>
      <c r="O12" s="29" t="s">
        <v>23</v>
      </c>
      <c r="P12" s="28">
        <f>IF(ISERROR(VLOOKUP($O12,[1]TD!$BD$9:$BJ$23,2,0)),0,(VLOOKUP($O12,[1]TD!$BD$9:$BJ$23,2,0)))</f>
        <v>7</v>
      </c>
      <c r="Q12" s="28">
        <f>IF(ISERROR(VLOOKUP($O12,[1]TD!$BD$9:$BJ$23,3,0)),0,(VLOOKUP($O12,[1]TD!$BD$9:$BJ$23,3,0)))</f>
        <v>0</v>
      </c>
      <c r="R12" s="28">
        <f>IF(ISERROR(VLOOKUP($O12,[1]TD!$BD$9:$BJ$23,4,0)),0,(VLOOKUP($O12,[1]TD!$BD$9:$BJ$23,4,0)))</f>
        <v>174</v>
      </c>
      <c r="S12" s="28">
        <f>IF(ISERROR(VLOOKUP($O12,[1]TD!$BD$9:$BJ$23,5,0)),0,(VLOOKUP($O12,[1]TD!$BD$9:$BJ$23,5,0)))</f>
        <v>40</v>
      </c>
      <c r="T12" s="28">
        <f>IF(ISERROR(VLOOKUP($O12,[1]TD!$BD$9:$BJ$23,6,0)),0,(VLOOKUP($O12,[1]TD!$BD$9:$BJ$23,6,0)))</f>
        <v>31</v>
      </c>
      <c r="U12" s="28">
        <f>IF(ISERROR(VLOOKUP($O12,[1]TD!$BD$9:$BJ$23,7,0)),0,(VLOOKUP($O12,[1]TD!$BD$9:$BJ$23,7,0)))</f>
        <v>41</v>
      </c>
      <c r="V12" s="28">
        <f t="shared" si="0"/>
        <v>293</v>
      </c>
    </row>
    <row r="13" spans="1:22" ht="18" customHeight="1" thickBot="1" x14ac:dyDescent="0.35">
      <c r="A13" s="20" t="s">
        <v>24</v>
      </c>
      <c r="B13" s="21">
        <f>IF(ISERROR(VLOOKUP(A13,[1]TD!$A$9:$E$23,5,0)),0,(VLOOKUP(A13,[1]TD!$A$9:$E$23,5,0)))</f>
        <v>86</v>
      </c>
      <c r="C13" s="22">
        <f>IF(ISERROR(VLOOKUP(A13,[1]TD!$AJ$8:$AM$22,4,0)),0,(VLOOKUP(A13,[1]TD!$AJ$8:$AM$22,4,0)))</f>
        <v>30</v>
      </c>
      <c r="D13" s="22">
        <f>IF(ISERROR(VLOOKUP(A13,[1]TD!$AD$9:$AE$23,2,0)),0,(VLOOKUP(A13,[1]TD!$AD$9:$AE$23,2,0)))</f>
        <v>501</v>
      </c>
      <c r="E13" s="23">
        <f>+D13/VLOOKUP(A13,'[1]Establecimientos por región'!$D$3:$E$18,2,0)</f>
        <v>0.68724279835390945</v>
      </c>
      <c r="F13" s="22">
        <f>IF(ISERROR(VLOOKUP(A13,[1]TD!$AV$8:$AW$22,2,0)),0,(VLOOKUP(A13,[1]TD!$AV$8:$AW$22,2,0)))</f>
        <v>363</v>
      </c>
      <c r="G13" s="23">
        <f>+F13/VLOOKUP(A13,'[1]Establecimientos por región'!$D$3:$E$18,2,0)</f>
        <v>0.49794238683127573</v>
      </c>
      <c r="O13" s="20" t="s">
        <v>24</v>
      </c>
      <c r="P13" s="22">
        <f>IF(ISERROR(VLOOKUP($O13,[1]TD!$BD$9:$BJ$23,2,0)),0,(VLOOKUP($O13,[1]TD!$BD$9:$BJ$23,2,0)))</f>
        <v>30</v>
      </c>
      <c r="Q13" s="22">
        <f>IF(ISERROR(VLOOKUP($O13,[1]TD!$BD$9:$BJ$23,3,0)),0,(VLOOKUP($O13,[1]TD!$BD$9:$BJ$23,3,0)))</f>
        <v>8</v>
      </c>
      <c r="R13" s="22">
        <f>IF(ISERROR(VLOOKUP($O13,[1]TD!$BD$9:$BJ$23,4,0)),0,(VLOOKUP($O13,[1]TD!$BD$9:$BJ$23,4,0)))</f>
        <v>374</v>
      </c>
      <c r="S13" s="22">
        <f>IF(ISERROR(VLOOKUP($O13,[1]TD!$BD$9:$BJ$23,5,0)),0,(VLOOKUP($O13,[1]TD!$BD$9:$BJ$23,5,0)))</f>
        <v>123</v>
      </c>
      <c r="T13" s="22">
        <f>IF(ISERROR(VLOOKUP($O13,[1]TD!$BD$9:$BJ$23,6,0)),0,(VLOOKUP($O13,[1]TD!$BD$9:$BJ$23,6,0)))</f>
        <v>119</v>
      </c>
      <c r="U13" s="22">
        <f>IF(ISERROR(VLOOKUP($O13,[1]TD!$BD$9:$BJ$23,7,0)),0,(VLOOKUP($O13,[1]TD!$BD$9:$BJ$23,7,0)))</f>
        <v>95</v>
      </c>
      <c r="V13" s="22">
        <f t="shared" si="0"/>
        <v>749</v>
      </c>
    </row>
    <row r="14" spans="1:22" ht="18" customHeight="1" thickBot="1" x14ac:dyDescent="0.35">
      <c r="A14" s="29" t="s">
        <v>25</v>
      </c>
      <c r="B14" s="30">
        <f>IF(ISERROR(VLOOKUP(A14,[1]TD!$A$9:$E$23,5,0)),0,(VLOOKUP(A14,[1]TD!$A$9:$E$23,5,0)))</f>
        <v>22</v>
      </c>
      <c r="C14" s="28">
        <f>IF(ISERROR(VLOOKUP(A14,[1]TD!$AJ$8:$AM$22,4,0)),0,(VLOOKUP(A14,[1]TD!$AJ$8:$AM$22,4,0)))</f>
        <v>7</v>
      </c>
      <c r="D14" s="28">
        <f>IF(ISERROR(VLOOKUP(A14,[1]TD!$AD$9:$AE$23,2,0)),0,(VLOOKUP(A14,[1]TD!$AD$9:$AE$23,2,0)))</f>
        <v>194</v>
      </c>
      <c r="E14" s="31">
        <f>+D14/VLOOKUP(A14,'[1]Establecimientos por región'!$D$3:$E$18,2,0)</f>
        <v>0.58966565349544076</v>
      </c>
      <c r="F14" s="28">
        <f>IF(ISERROR(VLOOKUP(A14,[1]TD!$AV$8:$AW$22,2,0)),0,(VLOOKUP(A14,[1]TD!$AV$8:$AW$22,2,0)))</f>
        <v>152</v>
      </c>
      <c r="G14" s="31">
        <f>+F14/VLOOKUP(A14,'[1]Establecimientos por región'!$D$3:$E$18,2,0)</f>
        <v>0.46200607902735563</v>
      </c>
      <c r="O14" s="29" t="s">
        <v>25</v>
      </c>
      <c r="P14" s="28">
        <f>IF(ISERROR(VLOOKUP($O14,[1]TD!$BD$9:$BJ$23,2,0)),0,(VLOOKUP($O14,[1]TD!$BD$9:$BJ$23,2,0)))</f>
        <v>16</v>
      </c>
      <c r="Q14" s="28">
        <f>IF(ISERROR(VLOOKUP($O14,[1]TD!$BD$9:$BJ$23,3,0)),0,(VLOOKUP($O14,[1]TD!$BD$9:$BJ$23,3,0)))</f>
        <v>0</v>
      </c>
      <c r="R14" s="28">
        <f>IF(ISERROR(VLOOKUP($O14,[1]TD!$BD$9:$BJ$23,4,0)),0,(VLOOKUP($O14,[1]TD!$BD$9:$BJ$23,4,0)))</f>
        <v>153</v>
      </c>
      <c r="S14" s="28">
        <f>IF(ISERROR(VLOOKUP($O14,[1]TD!$BD$9:$BJ$23,5,0)),0,(VLOOKUP($O14,[1]TD!$BD$9:$BJ$23,5,0)))</f>
        <v>53</v>
      </c>
      <c r="T14" s="28">
        <f>IF(ISERROR(VLOOKUP($O14,[1]TD!$BD$9:$BJ$23,6,0)),0,(VLOOKUP($O14,[1]TD!$BD$9:$BJ$23,6,0)))</f>
        <v>22</v>
      </c>
      <c r="U14" s="28">
        <f>IF(ISERROR(VLOOKUP($O14,[1]TD!$BD$9:$BJ$23,7,0)),0,(VLOOKUP($O14,[1]TD!$BD$9:$BJ$23,7,0)))</f>
        <v>17</v>
      </c>
      <c r="V14" s="28">
        <f t="shared" si="0"/>
        <v>261</v>
      </c>
    </row>
    <row r="15" spans="1:22" ht="18" customHeight="1" thickBot="1" x14ac:dyDescent="0.35">
      <c r="A15" s="20" t="s">
        <v>26</v>
      </c>
      <c r="B15" s="21">
        <f>IF(ISERROR(VLOOKUP(A15,[1]TD!$A$9:$E$23,5,0)),0,(VLOOKUP(A15,[1]TD!$A$9:$E$23,5,0)))</f>
        <v>20</v>
      </c>
      <c r="C15" s="22">
        <f>IF(ISERROR(VLOOKUP(A15,[1]TD!$AJ$8:$AM$22,4,0)),0,(VLOOKUP(A15,[1]TD!$AJ$8:$AM$22,4,0)))</f>
        <v>10</v>
      </c>
      <c r="D15" s="22">
        <f>IF(ISERROR(VLOOKUP(A15,[1]TD!$AD$9:$AE$23,2,0)),0,(VLOOKUP(A15,[1]TD!$AD$9:$AE$23,2,0)))</f>
        <v>202</v>
      </c>
      <c r="E15" s="23">
        <f>+D15/VLOOKUP(A15,'[1]Establecimientos por región'!$D$3:$E$18,2,0)</f>
        <v>0.517948717948718</v>
      </c>
      <c r="F15" s="22">
        <f>IF(ISERROR(VLOOKUP(A15,[1]TD!$AV$8:$AW$22,2,0)),0,(VLOOKUP(A15,[1]TD!$AV$8:$AW$22,2,0)))</f>
        <v>158</v>
      </c>
      <c r="G15" s="23">
        <f>+F15/VLOOKUP(A15,'[1]Establecimientos por región'!$D$3:$E$18,2,0)</f>
        <v>0.40512820512820513</v>
      </c>
      <c r="O15" s="20" t="s">
        <v>26</v>
      </c>
      <c r="P15" s="22">
        <f>IF(ISERROR(VLOOKUP($O15,[1]TD!$BD$9:$BJ$23,2,0)),0,(VLOOKUP($O15,[1]TD!$BD$9:$BJ$23,2,0)))</f>
        <v>10</v>
      </c>
      <c r="Q15" s="22">
        <f>IF(ISERROR(VLOOKUP($O15,[1]TD!$BD$9:$BJ$23,3,0)),0,(VLOOKUP($O15,[1]TD!$BD$9:$BJ$23,3,0)))</f>
        <v>0</v>
      </c>
      <c r="R15" s="22">
        <f>IF(ISERROR(VLOOKUP($O15,[1]TD!$BD$9:$BJ$23,4,0)),0,(VLOOKUP($O15,[1]TD!$BD$9:$BJ$23,4,0)))</f>
        <v>159</v>
      </c>
      <c r="S15" s="22">
        <f>IF(ISERROR(VLOOKUP($O15,[1]TD!$BD$9:$BJ$23,5,0)),0,(VLOOKUP($O15,[1]TD!$BD$9:$BJ$23,5,0)))</f>
        <v>50</v>
      </c>
      <c r="T15" s="22">
        <f>IF(ISERROR(VLOOKUP($O15,[1]TD!$BD$9:$BJ$23,6,0)),0,(VLOOKUP($O15,[1]TD!$BD$9:$BJ$23,6,0)))</f>
        <v>17</v>
      </c>
      <c r="U15" s="22">
        <f>IF(ISERROR(VLOOKUP($O15,[1]TD!$BD$9:$BJ$23,7,0)),0,(VLOOKUP($O15,[1]TD!$BD$9:$BJ$23,7,0)))</f>
        <v>23</v>
      </c>
      <c r="V15" s="22">
        <f t="shared" si="0"/>
        <v>259</v>
      </c>
    </row>
    <row r="16" spans="1:22" ht="18" customHeight="1" thickBot="1" x14ac:dyDescent="0.35">
      <c r="A16" s="29" t="s">
        <v>27</v>
      </c>
      <c r="B16" s="30">
        <f>IF(ISERROR(VLOOKUP(A16,[1]TD!$A$9:$E$23,5,0)),0,(VLOOKUP(A16,[1]TD!$A$9:$E$23,5,0)))</f>
        <v>53</v>
      </c>
      <c r="C16" s="28">
        <f>IF(ISERROR(VLOOKUP(A16,[1]TD!$AJ$8:$AM$22,4,0)),0,(VLOOKUP(A16,[1]TD!$AJ$8:$AM$22,4,0)))</f>
        <v>11</v>
      </c>
      <c r="D16" s="28">
        <f>IF(ISERROR(VLOOKUP(A16,[1]TD!$AD$9:$AE$23,2,0)),0,(VLOOKUP(A16,[1]TD!$AD$9:$AE$23,2,0)))</f>
        <v>325</v>
      </c>
      <c r="E16" s="31">
        <f>+D16/VLOOKUP(A16,'[1]Establecimientos por región'!$D$3:$E$18,2,0)</f>
        <v>0.49467275494672752</v>
      </c>
      <c r="F16" s="28">
        <f>IF(ISERROR(VLOOKUP(A16,[1]TD!$AV$8:$AW$22,2,0)),0,(VLOOKUP(A16,[1]TD!$AV$8:$AW$22,2,0)))</f>
        <v>248</v>
      </c>
      <c r="G16" s="31">
        <f>+F16/VLOOKUP(A16,'[1]Establecimientos por región'!$D$3:$E$18,2,0)</f>
        <v>0.37747336377473362</v>
      </c>
      <c r="O16" s="29" t="s">
        <v>27</v>
      </c>
      <c r="P16" s="28">
        <f>IF(ISERROR(VLOOKUP($O16,[1]TD!$BD$9:$BJ$23,2,0)),0,(VLOOKUP($O16,[1]TD!$BD$9:$BJ$23,2,0)))</f>
        <v>30</v>
      </c>
      <c r="Q16" s="28">
        <f>IF(ISERROR(VLOOKUP($O16,[1]TD!$BD$9:$BJ$23,3,0)),0,(VLOOKUP($O16,[1]TD!$BD$9:$BJ$23,3,0)))</f>
        <v>1</v>
      </c>
      <c r="R16" s="28">
        <f>IF(ISERROR(VLOOKUP($O16,[1]TD!$BD$9:$BJ$23,4,0)),0,(VLOOKUP($O16,[1]TD!$BD$9:$BJ$23,4,0)))</f>
        <v>255</v>
      </c>
      <c r="S16" s="28">
        <f>IF(ISERROR(VLOOKUP($O16,[1]TD!$BD$9:$BJ$23,5,0)),0,(VLOOKUP($O16,[1]TD!$BD$9:$BJ$23,5,0)))</f>
        <v>59</v>
      </c>
      <c r="T16" s="28">
        <f>IF(ISERROR(VLOOKUP($O16,[1]TD!$BD$9:$BJ$23,6,0)),0,(VLOOKUP($O16,[1]TD!$BD$9:$BJ$23,6,0)))</f>
        <v>36</v>
      </c>
      <c r="U16" s="28">
        <f>IF(ISERROR(VLOOKUP($O16,[1]TD!$BD$9:$BJ$23,7,0)),0,(VLOOKUP($O16,[1]TD!$BD$9:$BJ$23,7,0)))</f>
        <v>35</v>
      </c>
      <c r="V16" s="28">
        <f t="shared" si="0"/>
        <v>416</v>
      </c>
    </row>
    <row r="17" spans="1:22" ht="18" customHeight="1" thickBot="1" x14ac:dyDescent="0.35">
      <c r="A17" s="20" t="s">
        <v>28</v>
      </c>
      <c r="B17" s="21">
        <f>IF(ISERROR(VLOOKUP(A17,[1]TD!$A$9:$E$23,5,0)),0,(VLOOKUP(A17,[1]TD!$A$9:$E$23,5,0)))</f>
        <v>16</v>
      </c>
      <c r="C17" s="22">
        <f>IF(ISERROR(VLOOKUP(A17,[1]TD!$AJ$8:$AM$22,4,0)),0,(VLOOKUP(A17,[1]TD!$AJ$8:$AM$22,4,0)))</f>
        <v>4</v>
      </c>
      <c r="D17" s="22">
        <f>IF(ISERROR(VLOOKUP(A17,[1]TD!$AD$9:$AE$23,2,0)),0,(VLOOKUP(A17,[1]TD!$AD$9:$AE$23,2,0)))</f>
        <v>141</v>
      </c>
      <c r="E17" s="23">
        <f>+D17/VLOOKUP(A17,'[1]Establecimientos por región'!$D$3:$E$18,2,0)</f>
        <v>0.47315436241610737</v>
      </c>
      <c r="F17" s="22">
        <f>IF(ISERROR(VLOOKUP(A17,[1]TD!$AV$8:$AW$22,2,0)),0,(VLOOKUP(A17,[1]TD!$AV$8:$AW$22,2,0)))</f>
        <v>112</v>
      </c>
      <c r="G17" s="23">
        <f>+F17/VLOOKUP(A17,'[1]Establecimientos por región'!$D$3:$E$18,2,0)</f>
        <v>0.37583892617449666</v>
      </c>
      <c r="O17" s="20" t="s">
        <v>28</v>
      </c>
      <c r="P17" s="22">
        <f>IF(ISERROR(VLOOKUP($O17,[1]TD!$BD$9:$BJ$23,2,0)),0,(VLOOKUP($O17,[1]TD!$BD$9:$BJ$23,2,0)))</f>
        <v>7</v>
      </c>
      <c r="Q17" s="22">
        <f>IF(ISERROR(VLOOKUP($O17,[1]TD!$BD$9:$BJ$23,3,0)),0,(VLOOKUP($O17,[1]TD!$BD$9:$BJ$23,3,0)))</f>
        <v>0</v>
      </c>
      <c r="R17" s="22">
        <f>IF(ISERROR(VLOOKUP($O17,[1]TD!$BD$9:$BJ$23,4,0)),0,(VLOOKUP($O17,[1]TD!$BD$9:$BJ$23,4,0)))</f>
        <v>117</v>
      </c>
      <c r="S17" s="22">
        <f>IF(ISERROR(VLOOKUP($O17,[1]TD!$BD$9:$BJ$23,5,0)),0,(VLOOKUP($O17,[1]TD!$BD$9:$BJ$23,5,0)))</f>
        <v>39</v>
      </c>
      <c r="T17" s="22">
        <f>IF(ISERROR(VLOOKUP($O17,[1]TD!$BD$9:$BJ$23,6,0)),0,(VLOOKUP($O17,[1]TD!$BD$9:$BJ$23,6,0)))</f>
        <v>12</v>
      </c>
      <c r="U17" s="22">
        <f>IF(ISERROR(VLOOKUP($O17,[1]TD!$BD$9:$BJ$23,7,0)),0,(VLOOKUP($O17,[1]TD!$BD$9:$BJ$23,7,0)))</f>
        <v>19</v>
      </c>
      <c r="V17" s="22">
        <f t="shared" si="0"/>
        <v>194</v>
      </c>
    </row>
    <row r="18" spans="1:22" ht="18" customHeight="1" thickBot="1" x14ac:dyDescent="0.35">
      <c r="A18" s="29" t="s">
        <v>29</v>
      </c>
      <c r="B18" s="30">
        <f>IF(ISERROR(VLOOKUP(A18,[1]TD!$A$9:$E$23,5,0)),0,(VLOOKUP(A18,[1]TD!$A$9:$E$23,5,0)))</f>
        <v>5</v>
      </c>
      <c r="C18" s="28">
        <f>IF(ISERROR(VLOOKUP(A18,[1]TD!$AJ$8:$AM$22,4,0)),0,(VLOOKUP(A18,[1]TD!$AJ$8:$AM$22,4,0)))</f>
        <v>4</v>
      </c>
      <c r="D18" s="28">
        <f>IF(ISERROR(VLOOKUP(A18,[1]TD!$AD$9:$AE$23,2,0)),0,(VLOOKUP(A18,[1]TD!$AD$9:$AE$23,2,0)))</f>
        <v>68</v>
      </c>
      <c r="E18" s="31">
        <f>+D18/VLOOKUP(A18,'[1]Establecimientos por región'!$D$3:$E$18,2,0)</f>
        <v>0.52713178294573648</v>
      </c>
      <c r="F18" s="28">
        <f>IF(ISERROR(VLOOKUP(A18,[1]TD!$AV$8:$AW$22,2,0)),0,(VLOOKUP(A18,[1]TD!$AV$8:$AW$22,2,0)))</f>
        <v>59</v>
      </c>
      <c r="G18" s="31">
        <f>+F18/VLOOKUP(A18,'[1]Establecimientos por región'!$D$3:$E$18,2,0)</f>
        <v>0.4573643410852713</v>
      </c>
      <c r="O18" s="29" t="s">
        <v>29</v>
      </c>
      <c r="P18" s="28">
        <f>IF(ISERROR(VLOOKUP($O18,[1]TD!$BD$9:$BJ$23,2,0)),0,(VLOOKUP($O18,[1]TD!$BD$9:$BJ$23,2,0)))</f>
        <v>3</v>
      </c>
      <c r="Q18" s="28">
        <f>IF(ISERROR(VLOOKUP($O18,[1]TD!$BD$9:$BJ$23,3,0)),0,(VLOOKUP($O18,[1]TD!$BD$9:$BJ$23,3,0)))</f>
        <v>0</v>
      </c>
      <c r="R18" s="28">
        <f>IF(ISERROR(VLOOKUP($O18,[1]TD!$BD$9:$BJ$23,4,0)),0,(VLOOKUP($O18,[1]TD!$BD$9:$BJ$23,4,0)))</f>
        <v>60</v>
      </c>
      <c r="S18" s="28">
        <f>IF(ISERROR(VLOOKUP($O18,[1]TD!$BD$9:$BJ$23,5,0)),0,(VLOOKUP($O18,[1]TD!$BD$9:$BJ$23,5,0)))</f>
        <v>21</v>
      </c>
      <c r="T18" s="28">
        <f>IF(ISERROR(VLOOKUP($O18,[1]TD!$BD$9:$BJ$23,6,0)),0,(VLOOKUP($O18,[1]TD!$BD$9:$BJ$23,6,0)))</f>
        <v>14</v>
      </c>
      <c r="U18" s="28">
        <f>IF(ISERROR(VLOOKUP($O18,[1]TD!$BD$9:$BJ$23,7,0)),0,(VLOOKUP($O18,[1]TD!$BD$9:$BJ$23,7,0)))</f>
        <v>4</v>
      </c>
      <c r="V18" s="28">
        <f t="shared" si="0"/>
        <v>102</v>
      </c>
    </row>
    <row r="19" spans="1:22" ht="18" customHeight="1" thickBot="1" x14ac:dyDescent="0.35">
      <c r="A19" s="20" t="s">
        <v>30</v>
      </c>
      <c r="B19" s="21">
        <f>IF(ISERROR(VLOOKUP(A19,[1]TD!$A$9:$E$23,5,0)),0,(VLOOKUP(A19,[1]TD!$A$9:$E$23,5,0)))</f>
        <v>8</v>
      </c>
      <c r="C19" s="22">
        <f>IF(ISERROR(VLOOKUP(A19,[1]TD!$AJ$8:$AM$22,4,0)),0,(VLOOKUP(A19,[1]TD!$AJ$8:$AM$22,4,0)))</f>
        <v>5</v>
      </c>
      <c r="D19" s="22">
        <f>IF(ISERROR(VLOOKUP(A19,[1]TD!$AD$9:$AE$23,2,0)),0,(VLOOKUP(A19,[1]TD!$AD$9:$AE$23,2,0)))</f>
        <v>140</v>
      </c>
      <c r="E19" s="23">
        <f>+D19/VLOOKUP(A19,'[1]Establecimientos por región'!$D$3:$E$18,2,0)</f>
        <v>0.43343653250773995</v>
      </c>
      <c r="F19" s="22">
        <f>IF(ISERROR(VLOOKUP(A19,[1]TD!$AV$8:$AW$22,2,0)),0,(VLOOKUP(A19,[1]TD!$AV$8:$AW$22,2,0)))</f>
        <v>116</v>
      </c>
      <c r="G19" s="23">
        <f>+F19/VLOOKUP(A19,'[1]Establecimientos por región'!$D$3:$E$18,2,0)</f>
        <v>0.3591331269349845</v>
      </c>
      <c r="O19" s="20" t="s">
        <v>30</v>
      </c>
      <c r="P19" s="22">
        <f>IF(ISERROR(VLOOKUP($O19,[1]TD!$BD$9:$BJ$23,2,0)),0,(VLOOKUP($O19,[1]TD!$BD$9:$BJ$23,2,0)))</f>
        <v>6</v>
      </c>
      <c r="Q19" s="22">
        <f>IF(ISERROR(VLOOKUP($O19,[1]TD!$BD$9:$BJ$23,3,0)),0,(VLOOKUP($O19,[1]TD!$BD$9:$BJ$23,3,0)))</f>
        <v>0</v>
      </c>
      <c r="R19" s="22">
        <f>IF(ISERROR(VLOOKUP($O19,[1]TD!$BD$9:$BJ$23,4,0)),0,(VLOOKUP($O19,[1]TD!$BD$9:$BJ$23,4,0)))</f>
        <v>122</v>
      </c>
      <c r="S19" s="22">
        <f>IF(ISERROR(VLOOKUP($O19,[1]TD!$BD$9:$BJ$23,5,0)),0,(VLOOKUP($O19,[1]TD!$BD$9:$BJ$23,5,0)))</f>
        <v>60</v>
      </c>
      <c r="T19" s="22">
        <f>IF(ISERROR(VLOOKUP($O19,[1]TD!$BD$9:$BJ$23,6,0)),0,(VLOOKUP($O19,[1]TD!$BD$9:$BJ$23,6,0)))</f>
        <v>28</v>
      </c>
      <c r="U19" s="22">
        <f>IF(ISERROR(VLOOKUP($O19,[1]TD!$BD$9:$BJ$23,7,0)),0,(VLOOKUP($O19,[1]TD!$BD$9:$BJ$23,7,0)))</f>
        <v>10</v>
      </c>
      <c r="V19" s="22">
        <f t="shared" si="0"/>
        <v>226</v>
      </c>
    </row>
    <row r="20" spans="1:22" ht="18" customHeight="1" thickBot="1" x14ac:dyDescent="0.35">
      <c r="A20" s="29" t="s">
        <v>31</v>
      </c>
      <c r="B20" s="30">
        <f>IF(ISERROR(VLOOKUP(A20,[1]TD!$A$9:$E$23,5,0)),0,(VLOOKUP(A20,[1]TD!$A$9:$E$23,5,0)))</f>
        <v>3</v>
      </c>
      <c r="C20" s="28">
        <f>IF(ISERROR(VLOOKUP(A20,[1]TD!$AJ$8:$AM$22,4,0)),0,(VLOOKUP(A20,[1]TD!$AJ$8:$AM$22,4,0)))</f>
        <v>0</v>
      </c>
      <c r="D20" s="28">
        <f>IF(ISERROR(VLOOKUP(A20,[1]TD!$AD$9:$AE$23,2,0)),0,(VLOOKUP(A20,[1]TD!$AD$9:$AE$23,2,0)))</f>
        <v>28</v>
      </c>
      <c r="E20" s="31">
        <f>+D20/VLOOKUP(A20,'[1]Establecimientos por región'!$D$3:$E$18,2,0)</f>
        <v>0.63636363636363635</v>
      </c>
      <c r="F20" s="28">
        <f>IF(ISERROR(VLOOKUP(A20,[1]TD!$AV$8:$AW$22,2,0)),0,(VLOOKUP(A20,[1]TD!$AV$8:$AW$22,2,0)))</f>
        <v>16</v>
      </c>
      <c r="G20" s="31">
        <f>+F20/VLOOKUP(A20,'[1]Establecimientos por región'!$D$3:$E$18,2,0)</f>
        <v>0.36363636363636365</v>
      </c>
      <c r="O20" s="29" t="s">
        <v>31</v>
      </c>
      <c r="P20" s="28">
        <f>IF(ISERROR(VLOOKUP($O20,[1]TD!$BD$9:$BJ$23,2,0)),0,(VLOOKUP($O20,[1]TD!$BD$9:$BJ$23,2,0)))</f>
        <v>2</v>
      </c>
      <c r="Q20" s="28">
        <f>IF(ISERROR(VLOOKUP($O20,[1]TD!$BD$9:$BJ$23,3,0)),0,(VLOOKUP($O20,[1]TD!$BD$9:$BJ$23,3,0)))</f>
        <v>0</v>
      </c>
      <c r="R20" s="28">
        <f>IF(ISERROR(VLOOKUP($O20,[1]TD!$BD$9:$BJ$23,4,0)),0,(VLOOKUP($O20,[1]TD!$BD$9:$BJ$23,4,0)))</f>
        <v>17</v>
      </c>
      <c r="S20" s="28">
        <f>IF(ISERROR(VLOOKUP($O20,[1]TD!$BD$9:$BJ$23,5,0)),0,(VLOOKUP($O20,[1]TD!$BD$9:$BJ$23,5,0)))</f>
        <v>21</v>
      </c>
      <c r="T20" s="28">
        <f>IF(ISERROR(VLOOKUP($O20,[1]TD!$BD$9:$BJ$23,6,0)),0,(VLOOKUP($O20,[1]TD!$BD$9:$BJ$23,6,0)))</f>
        <v>9</v>
      </c>
      <c r="U20" s="28">
        <f>IF(ISERROR(VLOOKUP($O20,[1]TD!$BD$9:$BJ$23,7,0)),0,(VLOOKUP($O20,[1]TD!$BD$9:$BJ$23,7,0)))</f>
        <v>9</v>
      </c>
      <c r="V20" s="28">
        <f t="shared" si="0"/>
        <v>58</v>
      </c>
    </row>
    <row r="21" spans="1:22" ht="18" customHeight="1" thickBot="1" x14ac:dyDescent="0.35">
      <c r="A21" s="32" t="s">
        <v>32</v>
      </c>
      <c r="B21" s="33">
        <f>IF(ISERROR(VLOOKUP(A21,[1]TD!$A$9:$E$23,5,0)),0,(VLOOKUP(A21,[1]TD!$A$9:$E$23,5,0)))</f>
        <v>0</v>
      </c>
      <c r="C21" s="34">
        <f>IF(ISERROR(VLOOKUP(A21,[1]TD!$AJ$8:$AM$22,4,0)),0,(VLOOKUP(A21,[1]TD!$AJ$8:$AM$22,4,0)))</f>
        <v>0</v>
      </c>
      <c r="D21" s="34">
        <f>IF(ISERROR(VLOOKUP(A21,[1]TD!$AD$9:$AE$23,2,0)),0,(VLOOKUP(A21,[1]TD!$AD$9:$AE$23,2,0)))</f>
        <v>42</v>
      </c>
      <c r="E21" s="35">
        <f>+D21/VLOOKUP(A21,'[1]Establecimientos por región'!$D$3:$E$18,2,0)</f>
        <v>0.93333333333333335</v>
      </c>
      <c r="F21" s="34">
        <f>IF(ISERROR(VLOOKUP(A21,[1]TD!$AV$8:$AW$22,2,0)),0,(VLOOKUP(A21,[1]TD!$AV$8:$AW$22,2,0)))</f>
        <v>30</v>
      </c>
      <c r="G21" s="35">
        <f>+F21/VLOOKUP(A21,'[1]Establecimientos por región'!$D$3:$E$18,2,0)</f>
        <v>0.66666666666666663</v>
      </c>
      <c r="O21" s="32" t="s">
        <v>32</v>
      </c>
      <c r="P21" s="34">
        <f>IF(ISERROR(VLOOKUP($O21,[1]TD!$BD$9:$BJ$23,2,0)),0,(VLOOKUP($O21,[1]TD!$BD$9:$BJ$23,2,0)))</f>
        <v>0</v>
      </c>
      <c r="Q21" s="34">
        <f>IF(ISERROR(VLOOKUP($O21,[1]TD!$BD$9:$BJ$23,3,0)),0,(VLOOKUP($O21,[1]TD!$BD$9:$BJ$23,3,0)))</f>
        <v>0</v>
      </c>
      <c r="R21" s="34">
        <f>IF(ISERROR(VLOOKUP($O21,[1]TD!$BD$9:$BJ$23,4,0)),0,(VLOOKUP($O21,[1]TD!$BD$9:$BJ$23,4,0)))</f>
        <v>30</v>
      </c>
      <c r="S21" s="34">
        <f>IF(ISERROR(VLOOKUP($O21,[1]TD!$BD$9:$BJ$23,5,0)),0,(VLOOKUP($O21,[1]TD!$BD$9:$BJ$23,5,0)))</f>
        <v>23</v>
      </c>
      <c r="T21" s="34">
        <f>IF(ISERROR(VLOOKUP($O21,[1]TD!$BD$9:$BJ$23,6,0)),0,(VLOOKUP($O21,[1]TD!$BD$9:$BJ$23,6,0)))</f>
        <v>0</v>
      </c>
      <c r="U21" s="34">
        <f>IF(ISERROR(VLOOKUP($O21,[1]TD!$BD$9:$BJ$23,7,0)),0,(VLOOKUP($O21,[1]TD!$BD$9:$BJ$23,7,0)))</f>
        <v>2</v>
      </c>
      <c r="V21" s="34">
        <f t="shared" si="0"/>
        <v>55</v>
      </c>
    </row>
    <row r="22" spans="1:22" ht="27.75" customHeight="1" thickTop="1" thickBot="1" x14ac:dyDescent="0.35">
      <c r="A22" s="36" t="s">
        <v>11</v>
      </c>
      <c r="B22" s="37">
        <f>SUM(B7:B21)</f>
        <v>273</v>
      </c>
      <c r="C22" s="37">
        <f>SUM(C7:C21)</f>
        <v>114</v>
      </c>
      <c r="D22" s="37">
        <f>SUM(D7:D21)</f>
        <v>2195</v>
      </c>
      <c r="E22" s="38">
        <f>+D22/VLOOKUP(A22,'[1]Establecimientos por región'!$D$3:$E$18,2,0)</f>
        <v>0.56383251990752636</v>
      </c>
      <c r="F22" s="37">
        <f>SUM(F7:F21)</f>
        <v>1623</v>
      </c>
      <c r="G22" s="38">
        <f>+F22/VLOOKUP(A22,'[1]Establecimientos por región'!$D$3:$E$18,2,0)</f>
        <v>0.41690213203185206</v>
      </c>
      <c r="O22" s="39" t="s">
        <v>11</v>
      </c>
      <c r="P22" s="40">
        <f>SUM(P7:P21)</f>
        <v>127</v>
      </c>
      <c r="Q22" s="40">
        <f t="shared" ref="Q22:V22" si="1">SUM(Q7:Q21)</f>
        <v>15</v>
      </c>
      <c r="R22" s="40">
        <f t="shared" si="1"/>
        <v>1667</v>
      </c>
      <c r="S22" s="41">
        <f t="shared" si="1"/>
        <v>629</v>
      </c>
      <c r="T22" s="40">
        <f t="shared" si="1"/>
        <v>401</v>
      </c>
      <c r="U22" s="41">
        <f t="shared" si="1"/>
        <v>309</v>
      </c>
      <c r="V22" s="41">
        <f t="shared" si="1"/>
        <v>3148</v>
      </c>
    </row>
    <row r="23" spans="1:22" x14ac:dyDescent="0.25">
      <c r="A23" t="s">
        <v>33</v>
      </c>
    </row>
    <row r="24" spans="1:22" x14ac:dyDescent="0.25">
      <c r="A24" t="s">
        <v>34</v>
      </c>
      <c r="N24" t="s">
        <v>35</v>
      </c>
    </row>
    <row r="25" spans="1:22" x14ac:dyDescent="0.25">
      <c r="A25" t="s">
        <v>36</v>
      </c>
      <c r="N25" t="s">
        <v>37</v>
      </c>
    </row>
    <row r="26" spans="1:22" ht="15.75" thickBot="1" x14ac:dyDescent="0.3">
      <c r="A26" t="s">
        <v>38</v>
      </c>
    </row>
    <row r="27" spans="1:22" ht="18" customHeight="1" thickBot="1" x14ac:dyDescent="0.35">
      <c r="A27" t="s">
        <v>39</v>
      </c>
      <c r="J27" s="42" t="s">
        <v>40</v>
      </c>
      <c r="K27" s="43">
        <v>275</v>
      </c>
      <c r="L27" s="43"/>
      <c r="M27" s="44"/>
    </row>
    <row r="28" spans="1:22" ht="18" customHeight="1" thickBot="1" x14ac:dyDescent="0.35">
      <c r="J28" s="45" t="s">
        <v>41</v>
      </c>
      <c r="K28" s="46">
        <v>70</v>
      </c>
      <c r="L28" s="46"/>
      <c r="M28" s="47"/>
    </row>
    <row r="29" spans="1:22" ht="15.75" thickTop="1" x14ac:dyDescent="0.25"/>
    <row r="30" spans="1:22" ht="19.5" customHeight="1" thickBot="1" x14ac:dyDescent="0.3">
      <c r="A30" s="48" t="s">
        <v>42</v>
      </c>
      <c r="B30" s="49"/>
      <c r="C30" s="49"/>
      <c r="D30" s="49"/>
      <c r="E30" s="49"/>
      <c r="F30" s="49"/>
    </row>
    <row r="31" spans="1:22" ht="18" customHeight="1" thickBot="1" x14ac:dyDescent="0.35">
      <c r="A31" s="50" t="s">
        <v>40</v>
      </c>
      <c r="B31" s="51"/>
      <c r="C31" s="51"/>
      <c r="D31" s="52"/>
      <c r="E31" s="29">
        <f>+[1]TD!BO3</f>
        <v>275</v>
      </c>
      <c r="F31" s="53">
        <f>+E31/345</f>
        <v>0.79710144927536231</v>
      </c>
    </row>
    <row r="32" spans="1:22" ht="18" customHeight="1" thickBot="1" x14ac:dyDescent="0.35">
      <c r="A32" s="54" t="s">
        <v>41</v>
      </c>
      <c r="B32" s="55"/>
      <c r="C32" s="55"/>
      <c r="D32" s="56"/>
      <c r="E32" s="20">
        <f>(345-E31)</f>
        <v>70</v>
      </c>
      <c r="F32" s="57">
        <f>+E32/345</f>
        <v>0.20289855072463769</v>
      </c>
    </row>
    <row r="33" spans="1:18" ht="20.25" thickTop="1" thickBot="1" x14ac:dyDescent="0.35">
      <c r="A33" s="58" t="s">
        <v>43</v>
      </c>
      <c r="B33" s="59"/>
      <c r="C33" s="59"/>
      <c r="D33" s="60"/>
      <c r="E33" s="36">
        <v>345</v>
      </c>
      <c r="F33" s="61"/>
    </row>
    <row r="36" spans="1:18" ht="27" customHeight="1" thickBot="1" x14ac:dyDescent="0.3">
      <c r="A36" s="4" t="s">
        <v>2</v>
      </c>
      <c r="B36" s="62" t="s">
        <v>44</v>
      </c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</row>
    <row r="37" spans="1:18" ht="32.25" thickBot="1" x14ac:dyDescent="0.3">
      <c r="A37" s="13"/>
      <c r="B37" s="14" t="s">
        <v>45</v>
      </c>
      <c r="C37" s="14" t="s">
        <v>46</v>
      </c>
      <c r="D37" s="14" t="s">
        <v>47</v>
      </c>
      <c r="E37" s="14" t="s">
        <v>48</v>
      </c>
      <c r="F37" s="14" t="s">
        <v>49</v>
      </c>
      <c r="G37" s="14" t="s">
        <v>50</v>
      </c>
      <c r="H37" s="14" t="s">
        <v>51</v>
      </c>
      <c r="I37" s="14" t="s">
        <v>52</v>
      </c>
      <c r="J37" s="14" t="s">
        <v>53</v>
      </c>
      <c r="K37" s="14" t="s">
        <v>54</v>
      </c>
      <c r="L37" s="14" t="s">
        <v>55</v>
      </c>
      <c r="M37" s="14" t="s">
        <v>56</v>
      </c>
      <c r="N37" s="14" t="s">
        <v>57</v>
      </c>
      <c r="O37" s="14" t="s">
        <v>58</v>
      </c>
      <c r="P37" s="14" t="s">
        <v>59</v>
      </c>
      <c r="Q37" s="14" t="s">
        <v>60</v>
      </c>
      <c r="R37" s="14" t="s">
        <v>11</v>
      </c>
    </row>
    <row r="38" spans="1:18" ht="19.5" thickBot="1" x14ac:dyDescent="0.35">
      <c r="A38" s="20" t="s">
        <v>18</v>
      </c>
      <c r="B38" s="64">
        <f>IF(ISERROR(VLOOKUP($A38,[1]TD!$A$10:$T$23,2,0)),0,(VLOOKUP($A38,[1]TD!$A$10:$T$23,2,0)))</f>
        <v>0</v>
      </c>
      <c r="C38" s="64">
        <f>IF(ISERROR(VLOOKUP($A38,[1]TD!$A$10:$T$23,3,0)),0,(VLOOKUP($A38,[1]TD!$A$10:$T$23,3,0)))</f>
        <v>0</v>
      </c>
      <c r="D38" s="64">
        <f>IF(ISERROR(VLOOKUP($A38,[1]TD!$A$10:$T$23,4,0)),0,(VLOOKUP($A38,[1]TD!$A$10:$T$23,4,0)))</f>
        <v>0</v>
      </c>
      <c r="E38" s="64">
        <f>+B38+C38+D38</f>
        <v>0</v>
      </c>
      <c r="F38" s="64">
        <f>IF(ISERROR(VLOOKUP($A38,[1]TD!$A$10:$T$23,5,0)),0,(VLOOKUP($A38,[1]TD!$A$10:$T$23,5,0)))</f>
        <v>0</v>
      </c>
      <c r="G38" s="64">
        <f>IF(ISERROR(VLOOKUP($A38,[1]TD!$A$10:$T$23,5,0)),0,(VLOOKUP($A38,[1]TD!$A$10:$T$23,6,0)))</f>
        <v>0</v>
      </c>
      <c r="H38" s="64">
        <f>IF(ISERROR(VLOOKUP($A38,[1]TD!$A$10:$T$23,5,0)),0,(VLOOKUP($A38,[1]TD!$A$10:$T$23,7,0)))</f>
        <v>0</v>
      </c>
      <c r="I38" s="64">
        <f>+F38+G38+H38</f>
        <v>0</v>
      </c>
      <c r="J38" s="64">
        <f>IF(ISERROR(VLOOKUP($A38,[1]TD!$A$10:$T$23,2,0)),0,(VLOOKUP($A38,[1]TD!$A$10:$T$23,2,0)))</f>
        <v>0</v>
      </c>
      <c r="K38" s="64">
        <f>IF(ISERROR(VLOOKUP($A38,[1]TD!$A$10:$T$23,3,0)),0,(VLOOKUP($A38,[1]TD!$A$10:$T$23,3,0)))</f>
        <v>0</v>
      </c>
      <c r="L38" s="64">
        <f>IF(ISERROR(VLOOKUP($A38,[1]TD!$A$10:$T$23,4,0)),0,(VLOOKUP($A38,[1]TD!$A$10:$T$23,4,0)))</f>
        <v>0</v>
      </c>
      <c r="M38" s="64">
        <f>+J38+K38+L38</f>
        <v>0</v>
      </c>
      <c r="N38" s="64">
        <f>IF(ISERROR(VLOOKUP($A38,[1]TD!$A$10:$T$23,2,0)),0,(VLOOKUP($A38,[1]TD!$A$10:$T$23,2,0)))</f>
        <v>0</v>
      </c>
      <c r="O38" s="64">
        <f>IF(ISERROR(VLOOKUP($A38,[1]TD!$A$10:$T$23,3,0)),0,(VLOOKUP($A38,[1]TD!$A$10:$T$23,3,0)))</f>
        <v>0</v>
      </c>
      <c r="P38" s="64">
        <f>IF(ISERROR(VLOOKUP($A38,[1]TD!$A$10:$T$23,4,0)),0,(VLOOKUP($A38,[1]TD!$A$10:$T$23,4,0)))</f>
        <v>0</v>
      </c>
      <c r="Q38" s="64">
        <f>+N38+O38+P38</f>
        <v>0</v>
      </c>
      <c r="R38" s="64">
        <f>+E38+I38+M38+Q38</f>
        <v>0</v>
      </c>
    </row>
    <row r="39" spans="1:18" ht="19.5" thickBot="1" x14ac:dyDescent="0.35">
      <c r="A39" s="24" t="s">
        <v>19</v>
      </c>
      <c r="B39" s="65">
        <f>IF(ISERROR(VLOOKUP($A39,[1]TD!$A$10:$T$23,2,0)),0,(VLOOKUP($A39,[1]TD!$A$10:$T$23,2,0)))</f>
        <v>0</v>
      </c>
      <c r="C39" s="65">
        <f>IF(ISERROR(VLOOKUP($A39,[1]TD!$A$10:$T$23,3,0)),0,(VLOOKUP($A39,[1]TD!$A$10:$T$23,3,0)))</f>
        <v>0</v>
      </c>
      <c r="D39" s="65">
        <f>IF(ISERROR(VLOOKUP($A39,[1]TD!$A$10:$T$23,4,0)),0,(VLOOKUP($A39,[1]TD!$A$10:$T$23,4,0)))</f>
        <v>0</v>
      </c>
      <c r="E39" s="65">
        <f t="shared" ref="E39:E52" si="2">+B39+C39+D39</f>
        <v>0</v>
      </c>
      <c r="F39" s="65">
        <f>IF(ISERROR(VLOOKUP($A39,[1]TD!$A$10:$T$23,5,0)),0,(VLOOKUP($A39,[1]TD!$A$10:$T$23,5,0)))</f>
        <v>0</v>
      </c>
      <c r="G39" s="65">
        <f>IF(ISERROR(VLOOKUP($A39,[1]TD!$A$10:$T$23,5,0)),0,(VLOOKUP($A39,[1]TD!$A$10:$T$23,6,0)))</f>
        <v>0</v>
      </c>
      <c r="H39" s="65">
        <f>IF(ISERROR(VLOOKUP($A39,[1]TD!$A$10:$T$23,5,0)),0,(VLOOKUP($A39,[1]TD!$A$10:$T$23,7,0)))</f>
        <v>0</v>
      </c>
      <c r="I39" s="65">
        <f t="shared" ref="I39:I52" si="3">+F39+G39+H39</f>
        <v>0</v>
      </c>
      <c r="J39" s="65">
        <f>IF(ISERROR(VLOOKUP($A39,[1]TD!$A$10:$T$23,2,0)),0,(VLOOKUP($A39,[1]TD!$A$10:$T$23,2,0)))</f>
        <v>0</v>
      </c>
      <c r="K39" s="65">
        <f>IF(ISERROR(VLOOKUP($A39,[1]TD!$A$10:$T$23,3,0)),0,(VLOOKUP($A39,[1]TD!$A$10:$T$23,3,0)))</f>
        <v>0</v>
      </c>
      <c r="L39" s="65">
        <f>IF(ISERROR(VLOOKUP($A39,[1]TD!$A$10:$T$23,4,0)),0,(VLOOKUP($A39,[1]TD!$A$10:$T$23,4,0)))</f>
        <v>0</v>
      </c>
      <c r="M39" s="65">
        <f t="shared" ref="M39:M52" si="4">+J39+K39+L39</f>
        <v>0</v>
      </c>
      <c r="N39" s="65">
        <f>IF(ISERROR(VLOOKUP($A39,[1]TD!$A$10:$T$23,2,0)),0,(VLOOKUP($A39,[1]TD!$A$10:$T$23,2,0)))</f>
        <v>0</v>
      </c>
      <c r="O39" s="65">
        <f>IF(ISERROR(VLOOKUP($A39,[1]TD!$A$10:$T$23,3,0)),0,(VLOOKUP($A39,[1]TD!$A$10:$T$23,3,0)))</f>
        <v>0</v>
      </c>
      <c r="P39" s="65">
        <f>IF(ISERROR(VLOOKUP($A39,[1]TD!$A$10:$T$23,4,0)),0,(VLOOKUP($A39,[1]TD!$A$10:$T$23,4,0)))</f>
        <v>0</v>
      </c>
      <c r="Q39" s="65">
        <f t="shared" ref="Q39:Q52" si="5">+N39+O39+P39</f>
        <v>0</v>
      </c>
      <c r="R39" s="26">
        <f t="shared" ref="R39:R52" si="6">+E39+I39+M39+Q39</f>
        <v>0</v>
      </c>
    </row>
    <row r="40" spans="1:18" ht="19.5" thickBot="1" x14ac:dyDescent="0.35">
      <c r="A40" s="20" t="s">
        <v>20</v>
      </c>
      <c r="B40" s="64">
        <f>IF(ISERROR(VLOOKUP($A40,[1]TD!$A$10:$T$23,2,0)),0,(VLOOKUP($A40,[1]TD!$A$10:$T$23,2,0)))</f>
        <v>0</v>
      </c>
      <c r="C40" s="64">
        <f>IF(ISERROR(VLOOKUP($A40,[1]TD!$A$10:$T$23,3,0)),0,(VLOOKUP($A40,[1]TD!$A$10:$T$23,3,0)))</f>
        <v>1</v>
      </c>
      <c r="D40" s="64">
        <f>IF(ISERROR(VLOOKUP($A40,[1]TD!$A$10:$T$23,4,0)),0,(VLOOKUP($A40,[1]TD!$A$10:$T$23,4,0)))</f>
        <v>0</v>
      </c>
      <c r="E40" s="64">
        <f t="shared" si="2"/>
        <v>1</v>
      </c>
      <c r="F40" s="64">
        <f>IF(ISERROR(VLOOKUP($A40,[1]TD!$A$10:$T$23,5,0)),0,(VLOOKUP($A40,[1]TD!$A$10:$T$23,5,0)))</f>
        <v>1</v>
      </c>
      <c r="G40" s="64">
        <f>IF(ISERROR(VLOOKUP($A40,[1]TD!$A$10:$T$23,5,0)),0,(VLOOKUP($A40,[1]TD!$A$10:$T$23,6,0)))</f>
        <v>0</v>
      </c>
      <c r="H40" s="64">
        <f>IF(ISERROR(VLOOKUP($A40,[1]TD!$A$10:$T$23,5,0)),0,(VLOOKUP($A40,[1]TD!$A$10:$T$23,7,0)))</f>
        <v>0</v>
      </c>
      <c r="I40" s="64">
        <f t="shared" si="3"/>
        <v>1</v>
      </c>
      <c r="J40" s="64">
        <f>IF(ISERROR(VLOOKUP($A40,[1]TD!$A$10:$T$23,2,0)),0,(VLOOKUP($A40,[1]TD!$A$10:$T$23,2,0)))</f>
        <v>0</v>
      </c>
      <c r="K40" s="64">
        <f>IF(ISERROR(VLOOKUP($A40,[1]TD!$A$10:$T$23,3,0)),0,(VLOOKUP($A40,[1]TD!$A$10:$T$23,3,0)))</f>
        <v>1</v>
      </c>
      <c r="L40" s="64">
        <f>IF(ISERROR(VLOOKUP($A40,[1]TD!$A$10:$T$23,4,0)),0,(VLOOKUP($A40,[1]TD!$A$10:$T$23,4,0)))</f>
        <v>0</v>
      </c>
      <c r="M40" s="64">
        <f t="shared" si="4"/>
        <v>1</v>
      </c>
      <c r="N40" s="64">
        <f>IF(ISERROR(VLOOKUP($A40,[1]TD!$A$10:$T$23,2,0)),0,(VLOOKUP($A40,[1]TD!$A$10:$T$23,2,0)))</f>
        <v>0</v>
      </c>
      <c r="O40" s="64">
        <f>IF(ISERROR(VLOOKUP($A40,[1]TD!$A$10:$T$23,3,0)),0,(VLOOKUP($A40,[1]TD!$A$10:$T$23,3,0)))</f>
        <v>1</v>
      </c>
      <c r="P40" s="64">
        <f>IF(ISERROR(VLOOKUP($A40,[1]TD!$A$10:$T$23,4,0)),0,(VLOOKUP($A40,[1]TD!$A$10:$T$23,4,0)))</f>
        <v>0</v>
      </c>
      <c r="Q40" s="64">
        <f t="shared" si="5"/>
        <v>1</v>
      </c>
      <c r="R40" s="22">
        <f t="shared" si="6"/>
        <v>4</v>
      </c>
    </row>
    <row r="41" spans="1:18" ht="19.5" thickBot="1" x14ac:dyDescent="0.35">
      <c r="A41" s="29" t="s">
        <v>21</v>
      </c>
      <c r="B41" s="65">
        <f>IF(ISERROR(VLOOKUP($A41,[1]TD!$A$10:$T$23,2,0)),0,(VLOOKUP($A41,[1]TD!$A$10:$T$23,2,0)))</f>
        <v>2</v>
      </c>
      <c r="C41" s="65">
        <f>IF(ISERROR(VLOOKUP($A41,[1]TD!$A$10:$T$23,3,0)),0,(VLOOKUP($A41,[1]TD!$A$10:$T$23,3,0)))</f>
        <v>1</v>
      </c>
      <c r="D41" s="65">
        <f>IF(ISERROR(VLOOKUP($A41,[1]TD!$A$10:$T$23,4,0)),0,(VLOOKUP($A41,[1]TD!$A$10:$T$23,4,0)))</f>
        <v>8</v>
      </c>
      <c r="E41" s="65">
        <f t="shared" si="2"/>
        <v>11</v>
      </c>
      <c r="F41" s="65">
        <f>IF(ISERROR(VLOOKUP($A41,[1]TD!$A$10:$T$23,5,0)),0,(VLOOKUP($A41,[1]TD!$A$10:$T$23,5,0)))</f>
        <v>11</v>
      </c>
      <c r="G41" s="65">
        <f>IF(ISERROR(VLOOKUP($A41,[1]TD!$A$10:$T$23,5,0)),0,(VLOOKUP($A41,[1]TD!$A$10:$T$23,6,0)))</f>
        <v>0</v>
      </c>
      <c r="H41" s="65">
        <f>IF(ISERROR(VLOOKUP($A41,[1]TD!$A$10:$T$23,5,0)),0,(VLOOKUP($A41,[1]TD!$A$10:$T$23,7,0)))</f>
        <v>0</v>
      </c>
      <c r="I41" s="65">
        <f t="shared" si="3"/>
        <v>11</v>
      </c>
      <c r="J41" s="65">
        <f>IF(ISERROR(VLOOKUP($A41,[1]TD!$A$10:$T$23,2,0)),0,(VLOOKUP($A41,[1]TD!$A$10:$T$23,2,0)))</f>
        <v>2</v>
      </c>
      <c r="K41" s="65">
        <f>IF(ISERROR(VLOOKUP($A41,[1]TD!$A$10:$T$23,3,0)),0,(VLOOKUP($A41,[1]TD!$A$10:$T$23,3,0)))</f>
        <v>1</v>
      </c>
      <c r="L41" s="65">
        <f>IF(ISERROR(VLOOKUP($A41,[1]TD!$A$10:$T$23,4,0)),0,(VLOOKUP($A41,[1]TD!$A$10:$T$23,4,0)))</f>
        <v>8</v>
      </c>
      <c r="M41" s="65">
        <f t="shared" si="4"/>
        <v>11</v>
      </c>
      <c r="N41" s="65">
        <f>IF(ISERROR(VLOOKUP($A41,[1]TD!$A$10:$T$23,2,0)),0,(VLOOKUP($A41,[1]TD!$A$10:$T$23,2,0)))</f>
        <v>2</v>
      </c>
      <c r="O41" s="65">
        <f>IF(ISERROR(VLOOKUP($A41,[1]TD!$A$10:$T$23,3,0)),0,(VLOOKUP($A41,[1]TD!$A$10:$T$23,3,0)))</f>
        <v>1</v>
      </c>
      <c r="P41" s="65">
        <f>IF(ISERROR(VLOOKUP($A41,[1]TD!$A$10:$T$23,4,0)),0,(VLOOKUP($A41,[1]TD!$A$10:$T$23,4,0)))</f>
        <v>8</v>
      </c>
      <c r="Q41" s="65">
        <f t="shared" si="5"/>
        <v>11</v>
      </c>
      <c r="R41" s="28">
        <f t="shared" si="6"/>
        <v>44</v>
      </c>
    </row>
    <row r="42" spans="1:18" ht="19.5" thickBot="1" x14ac:dyDescent="0.35">
      <c r="A42" s="20" t="s">
        <v>22</v>
      </c>
      <c r="B42" s="64">
        <f>IF(ISERROR(VLOOKUP($A42,[1]TD!$A$10:$T$23,2,0)),0,(VLOOKUP($A42,[1]TD!$A$10:$T$23,2,0)))</f>
        <v>2</v>
      </c>
      <c r="C42" s="64">
        <f>IF(ISERROR(VLOOKUP($A42,[1]TD!$A$10:$T$23,3,0)),0,(VLOOKUP($A42,[1]TD!$A$10:$T$23,3,0)))</f>
        <v>10</v>
      </c>
      <c r="D42" s="64">
        <f>IF(ISERROR(VLOOKUP($A42,[1]TD!$A$10:$T$23,4,0)),0,(VLOOKUP($A42,[1]TD!$A$10:$T$23,4,0)))</f>
        <v>8</v>
      </c>
      <c r="E42" s="64">
        <f t="shared" si="2"/>
        <v>20</v>
      </c>
      <c r="F42" s="64">
        <f>IF(ISERROR(VLOOKUP($A42,[1]TD!$A$10:$T$23,5,0)),0,(VLOOKUP($A42,[1]TD!$A$10:$T$23,5,0)))</f>
        <v>20</v>
      </c>
      <c r="G42" s="64">
        <f>IF(ISERROR(VLOOKUP($A42,[1]TD!$A$10:$T$23,5,0)),0,(VLOOKUP($A42,[1]TD!$A$10:$T$23,6,0)))</f>
        <v>0</v>
      </c>
      <c r="H42" s="64">
        <f>IF(ISERROR(VLOOKUP($A42,[1]TD!$A$10:$T$23,5,0)),0,(VLOOKUP($A42,[1]TD!$A$10:$T$23,7,0)))</f>
        <v>0</v>
      </c>
      <c r="I42" s="64">
        <f t="shared" si="3"/>
        <v>20</v>
      </c>
      <c r="J42" s="64">
        <f>IF(ISERROR(VLOOKUP($A42,[1]TD!$A$10:$T$23,2,0)),0,(VLOOKUP($A42,[1]TD!$A$10:$T$23,2,0)))</f>
        <v>2</v>
      </c>
      <c r="K42" s="64">
        <f>IF(ISERROR(VLOOKUP($A42,[1]TD!$A$10:$T$23,3,0)),0,(VLOOKUP($A42,[1]TD!$A$10:$T$23,3,0)))</f>
        <v>10</v>
      </c>
      <c r="L42" s="64">
        <f>IF(ISERROR(VLOOKUP($A42,[1]TD!$A$10:$T$23,4,0)),0,(VLOOKUP($A42,[1]TD!$A$10:$T$23,4,0)))</f>
        <v>8</v>
      </c>
      <c r="M42" s="64">
        <f t="shared" si="4"/>
        <v>20</v>
      </c>
      <c r="N42" s="64">
        <f>IF(ISERROR(VLOOKUP($A42,[1]TD!$A$10:$T$23,2,0)),0,(VLOOKUP($A42,[1]TD!$A$10:$T$23,2,0)))</f>
        <v>2</v>
      </c>
      <c r="O42" s="64">
        <f>IF(ISERROR(VLOOKUP($A42,[1]TD!$A$10:$T$23,3,0)),0,(VLOOKUP($A42,[1]TD!$A$10:$T$23,3,0)))</f>
        <v>10</v>
      </c>
      <c r="P42" s="64">
        <f>IF(ISERROR(VLOOKUP($A42,[1]TD!$A$10:$T$23,4,0)),0,(VLOOKUP($A42,[1]TD!$A$10:$T$23,4,0)))</f>
        <v>8</v>
      </c>
      <c r="Q42" s="64">
        <f t="shared" si="5"/>
        <v>20</v>
      </c>
      <c r="R42" s="22">
        <f t="shared" si="6"/>
        <v>80</v>
      </c>
    </row>
    <row r="43" spans="1:18" ht="19.5" thickBot="1" x14ac:dyDescent="0.35">
      <c r="A43" s="29" t="s">
        <v>23</v>
      </c>
      <c r="B43" s="65">
        <f>IF(ISERROR(VLOOKUP($A43,[1]TD!$A$10:$T$23,2,0)),0,(VLOOKUP($A43,[1]TD!$A$10:$T$23,2,0)))</f>
        <v>7</v>
      </c>
      <c r="C43" s="65">
        <f>IF(ISERROR(VLOOKUP($A43,[1]TD!$A$10:$T$23,3,0)),0,(VLOOKUP($A43,[1]TD!$A$10:$T$23,3,0)))</f>
        <v>14</v>
      </c>
      <c r="D43" s="65">
        <f>IF(ISERROR(VLOOKUP($A43,[1]TD!$A$10:$T$23,4,0)),0,(VLOOKUP($A43,[1]TD!$A$10:$T$23,4,0)))</f>
        <v>7</v>
      </c>
      <c r="E43" s="65">
        <f t="shared" si="2"/>
        <v>28</v>
      </c>
      <c r="F43" s="65">
        <f>IF(ISERROR(VLOOKUP($A43,[1]TD!$A$10:$T$23,5,0)),0,(VLOOKUP($A43,[1]TD!$A$10:$T$23,5,0)))</f>
        <v>28</v>
      </c>
      <c r="G43" s="65">
        <f>IF(ISERROR(VLOOKUP($A43,[1]TD!$A$10:$T$23,5,0)),0,(VLOOKUP($A43,[1]TD!$A$10:$T$23,6,0)))</f>
        <v>0</v>
      </c>
      <c r="H43" s="65">
        <f>IF(ISERROR(VLOOKUP($A43,[1]TD!$A$10:$T$23,5,0)),0,(VLOOKUP($A43,[1]TD!$A$10:$T$23,7,0)))</f>
        <v>0</v>
      </c>
      <c r="I43" s="65">
        <f t="shared" si="3"/>
        <v>28</v>
      </c>
      <c r="J43" s="65">
        <f>IF(ISERROR(VLOOKUP($A43,[1]TD!$A$10:$T$23,2,0)),0,(VLOOKUP($A43,[1]TD!$A$10:$T$23,2,0)))</f>
        <v>7</v>
      </c>
      <c r="K43" s="65">
        <f>IF(ISERROR(VLOOKUP($A43,[1]TD!$A$10:$T$23,3,0)),0,(VLOOKUP($A43,[1]TD!$A$10:$T$23,3,0)))</f>
        <v>14</v>
      </c>
      <c r="L43" s="65">
        <f>IF(ISERROR(VLOOKUP($A43,[1]TD!$A$10:$T$23,4,0)),0,(VLOOKUP($A43,[1]TD!$A$10:$T$23,4,0)))</f>
        <v>7</v>
      </c>
      <c r="M43" s="65">
        <f t="shared" si="4"/>
        <v>28</v>
      </c>
      <c r="N43" s="65">
        <f>IF(ISERROR(VLOOKUP($A43,[1]TD!$A$10:$T$23,2,0)),0,(VLOOKUP($A43,[1]TD!$A$10:$T$23,2,0)))</f>
        <v>7</v>
      </c>
      <c r="O43" s="65">
        <f>IF(ISERROR(VLOOKUP($A43,[1]TD!$A$10:$T$23,3,0)),0,(VLOOKUP($A43,[1]TD!$A$10:$T$23,3,0)))</f>
        <v>14</v>
      </c>
      <c r="P43" s="65">
        <f>IF(ISERROR(VLOOKUP($A43,[1]TD!$A$10:$T$23,4,0)),0,(VLOOKUP($A43,[1]TD!$A$10:$T$23,4,0)))</f>
        <v>7</v>
      </c>
      <c r="Q43" s="65">
        <f t="shared" si="5"/>
        <v>28</v>
      </c>
      <c r="R43" s="28">
        <f t="shared" si="6"/>
        <v>112</v>
      </c>
    </row>
    <row r="44" spans="1:18" ht="19.5" thickBot="1" x14ac:dyDescent="0.35">
      <c r="A44" s="20" t="s">
        <v>24</v>
      </c>
      <c r="B44" s="64">
        <f>IF(ISERROR(VLOOKUP($A44,[1]TD!$A$10:$T$23,2,0)),0,(VLOOKUP($A44,[1]TD!$A$10:$T$23,2,0)))</f>
        <v>24</v>
      </c>
      <c r="C44" s="64">
        <f>IF(ISERROR(VLOOKUP($A44,[1]TD!$A$10:$T$23,3,0)),0,(VLOOKUP($A44,[1]TD!$A$10:$T$23,3,0)))</f>
        <v>48</v>
      </c>
      <c r="D44" s="64">
        <f>IF(ISERROR(VLOOKUP($A44,[1]TD!$A$10:$T$23,4,0)),0,(VLOOKUP($A44,[1]TD!$A$10:$T$23,4,0)))</f>
        <v>14</v>
      </c>
      <c r="E44" s="64">
        <f t="shared" si="2"/>
        <v>86</v>
      </c>
      <c r="F44" s="64">
        <f>IF(ISERROR(VLOOKUP($A44,[1]TD!$A$10:$T$23,5,0)),0,(VLOOKUP($A44,[1]TD!$A$10:$T$23,5,0)))</f>
        <v>86</v>
      </c>
      <c r="G44" s="64">
        <f>IF(ISERROR(VLOOKUP($A44,[1]TD!$A$10:$T$23,5,0)),0,(VLOOKUP($A44,[1]TD!$A$10:$T$23,6,0)))</f>
        <v>0</v>
      </c>
      <c r="H44" s="64">
        <f>IF(ISERROR(VLOOKUP($A44,[1]TD!$A$10:$T$23,5,0)),0,(VLOOKUP($A44,[1]TD!$A$10:$T$23,7,0)))</f>
        <v>0</v>
      </c>
      <c r="I44" s="64">
        <f t="shared" si="3"/>
        <v>86</v>
      </c>
      <c r="J44" s="64">
        <f>IF(ISERROR(VLOOKUP($A44,[1]TD!$A$10:$T$23,2,0)),0,(VLOOKUP($A44,[1]TD!$A$10:$T$23,2,0)))</f>
        <v>24</v>
      </c>
      <c r="K44" s="64">
        <f>IF(ISERROR(VLOOKUP($A44,[1]TD!$A$10:$T$23,3,0)),0,(VLOOKUP($A44,[1]TD!$A$10:$T$23,3,0)))</f>
        <v>48</v>
      </c>
      <c r="L44" s="64">
        <f>IF(ISERROR(VLOOKUP($A44,[1]TD!$A$10:$T$23,4,0)),0,(VLOOKUP($A44,[1]TD!$A$10:$T$23,4,0)))</f>
        <v>14</v>
      </c>
      <c r="M44" s="64">
        <f t="shared" si="4"/>
        <v>86</v>
      </c>
      <c r="N44" s="64">
        <f>IF(ISERROR(VLOOKUP($A44,[1]TD!$A$10:$T$23,2,0)),0,(VLOOKUP($A44,[1]TD!$A$10:$T$23,2,0)))</f>
        <v>24</v>
      </c>
      <c r="O44" s="64">
        <f>IF(ISERROR(VLOOKUP($A44,[1]TD!$A$10:$T$23,3,0)),0,(VLOOKUP($A44,[1]TD!$A$10:$T$23,3,0)))</f>
        <v>48</v>
      </c>
      <c r="P44" s="64">
        <f>IF(ISERROR(VLOOKUP($A44,[1]TD!$A$10:$T$23,4,0)),0,(VLOOKUP($A44,[1]TD!$A$10:$T$23,4,0)))</f>
        <v>14</v>
      </c>
      <c r="Q44" s="64">
        <f t="shared" si="5"/>
        <v>86</v>
      </c>
      <c r="R44" s="22">
        <f t="shared" si="6"/>
        <v>344</v>
      </c>
    </row>
    <row r="45" spans="1:18" ht="19.5" thickBot="1" x14ac:dyDescent="0.35">
      <c r="A45" s="29" t="s">
        <v>25</v>
      </c>
      <c r="B45" s="65">
        <f>IF(ISERROR(VLOOKUP($A45,[1]TD!$A$10:$T$23,2,0)),0,(VLOOKUP($A45,[1]TD!$A$10:$T$23,2,0)))</f>
        <v>1</v>
      </c>
      <c r="C45" s="65">
        <f>IF(ISERROR(VLOOKUP($A45,[1]TD!$A$10:$T$23,3,0)),0,(VLOOKUP($A45,[1]TD!$A$10:$T$23,3,0)))</f>
        <v>11</v>
      </c>
      <c r="D45" s="65">
        <f>IF(ISERROR(VLOOKUP($A45,[1]TD!$A$10:$T$23,4,0)),0,(VLOOKUP($A45,[1]TD!$A$10:$T$23,4,0)))</f>
        <v>10</v>
      </c>
      <c r="E45" s="65">
        <f t="shared" si="2"/>
        <v>22</v>
      </c>
      <c r="F45" s="65">
        <f>IF(ISERROR(VLOOKUP($A45,[1]TD!$A$10:$T$23,5,0)),0,(VLOOKUP($A45,[1]TD!$A$10:$T$23,5,0)))</f>
        <v>22</v>
      </c>
      <c r="G45" s="65">
        <f>IF(ISERROR(VLOOKUP($A45,[1]TD!$A$10:$T$23,5,0)),0,(VLOOKUP($A45,[1]TD!$A$10:$T$23,6,0)))</f>
        <v>0</v>
      </c>
      <c r="H45" s="65">
        <f>IF(ISERROR(VLOOKUP($A45,[1]TD!$A$10:$T$23,5,0)),0,(VLOOKUP($A45,[1]TD!$A$10:$T$23,7,0)))</f>
        <v>0</v>
      </c>
      <c r="I45" s="65">
        <f t="shared" si="3"/>
        <v>22</v>
      </c>
      <c r="J45" s="65">
        <f>IF(ISERROR(VLOOKUP($A45,[1]TD!$A$10:$T$23,2,0)),0,(VLOOKUP($A45,[1]TD!$A$10:$T$23,2,0)))</f>
        <v>1</v>
      </c>
      <c r="K45" s="65">
        <f>IF(ISERROR(VLOOKUP($A45,[1]TD!$A$10:$T$23,3,0)),0,(VLOOKUP($A45,[1]TD!$A$10:$T$23,3,0)))</f>
        <v>11</v>
      </c>
      <c r="L45" s="65">
        <f>IF(ISERROR(VLOOKUP($A45,[1]TD!$A$10:$T$23,4,0)),0,(VLOOKUP($A45,[1]TD!$A$10:$T$23,4,0)))</f>
        <v>10</v>
      </c>
      <c r="M45" s="65">
        <f t="shared" si="4"/>
        <v>22</v>
      </c>
      <c r="N45" s="65">
        <f>IF(ISERROR(VLOOKUP($A45,[1]TD!$A$10:$T$23,2,0)),0,(VLOOKUP($A45,[1]TD!$A$10:$T$23,2,0)))</f>
        <v>1</v>
      </c>
      <c r="O45" s="65">
        <f>IF(ISERROR(VLOOKUP($A45,[1]TD!$A$10:$T$23,3,0)),0,(VLOOKUP($A45,[1]TD!$A$10:$T$23,3,0)))</f>
        <v>11</v>
      </c>
      <c r="P45" s="65">
        <f>IF(ISERROR(VLOOKUP($A45,[1]TD!$A$10:$T$23,4,0)),0,(VLOOKUP($A45,[1]TD!$A$10:$T$23,4,0)))</f>
        <v>10</v>
      </c>
      <c r="Q45" s="65">
        <f t="shared" si="5"/>
        <v>22</v>
      </c>
      <c r="R45" s="28">
        <f t="shared" si="6"/>
        <v>88</v>
      </c>
    </row>
    <row r="46" spans="1:18" ht="19.5" thickBot="1" x14ac:dyDescent="0.35">
      <c r="A46" s="20" t="s">
        <v>26</v>
      </c>
      <c r="B46" s="64">
        <f>IF(ISERROR(VLOOKUP($A46,[1]TD!$A$10:$T$23,2,0)),0,(VLOOKUP($A46,[1]TD!$A$10:$T$23,2,0)))</f>
        <v>5</v>
      </c>
      <c r="C46" s="64">
        <f>IF(ISERROR(VLOOKUP($A46,[1]TD!$A$10:$T$23,3,0)),0,(VLOOKUP($A46,[1]TD!$A$10:$T$23,3,0)))</f>
        <v>6</v>
      </c>
      <c r="D46" s="64">
        <f>IF(ISERROR(VLOOKUP($A46,[1]TD!$A$10:$T$23,4,0)),0,(VLOOKUP($A46,[1]TD!$A$10:$T$23,4,0)))</f>
        <v>9</v>
      </c>
      <c r="E46" s="64">
        <f t="shared" si="2"/>
        <v>20</v>
      </c>
      <c r="F46" s="64">
        <f>IF(ISERROR(VLOOKUP($A46,[1]TD!$A$10:$T$23,5,0)),0,(VLOOKUP($A46,[1]TD!$A$10:$T$23,5,0)))</f>
        <v>20</v>
      </c>
      <c r="G46" s="64">
        <f>IF(ISERROR(VLOOKUP($A46,[1]TD!$A$10:$T$23,5,0)),0,(VLOOKUP($A46,[1]TD!$A$10:$T$23,6,0)))</f>
        <v>0</v>
      </c>
      <c r="H46" s="64">
        <f>IF(ISERROR(VLOOKUP($A46,[1]TD!$A$10:$T$23,5,0)),0,(VLOOKUP($A46,[1]TD!$A$10:$T$23,7,0)))</f>
        <v>0</v>
      </c>
      <c r="I46" s="64">
        <f t="shared" si="3"/>
        <v>20</v>
      </c>
      <c r="J46" s="64">
        <f>IF(ISERROR(VLOOKUP($A46,[1]TD!$A$10:$T$23,2,0)),0,(VLOOKUP($A46,[1]TD!$A$10:$T$23,2,0)))</f>
        <v>5</v>
      </c>
      <c r="K46" s="64">
        <f>IF(ISERROR(VLOOKUP($A46,[1]TD!$A$10:$T$23,3,0)),0,(VLOOKUP($A46,[1]TD!$A$10:$T$23,3,0)))</f>
        <v>6</v>
      </c>
      <c r="L46" s="64">
        <f>IF(ISERROR(VLOOKUP($A46,[1]TD!$A$10:$T$23,4,0)),0,(VLOOKUP($A46,[1]TD!$A$10:$T$23,4,0)))</f>
        <v>9</v>
      </c>
      <c r="M46" s="64">
        <f t="shared" si="4"/>
        <v>20</v>
      </c>
      <c r="N46" s="64">
        <f>IF(ISERROR(VLOOKUP($A46,[1]TD!$A$10:$T$23,2,0)),0,(VLOOKUP($A46,[1]TD!$A$10:$T$23,2,0)))</f>
        <v>5</v>
      </c>
      <c r="O46" s="64">
        <f>IF(ISERROR(VLOOKUP($A46,[1]TD!$A$10:$T$23,3,0)),0,(VLOOKUP($A46,[1]TD!$A$10:$T$23,3,0)))</f>
        <v>6</v>
      </c>
      <c r="P46" s="64">
        <f>IF(ISERROR(VLOOKUP($A46,[1]TD!$A$10:$T$23,4,0)),0,(VLOOKUP($A46,[1]TD!$A$10:$T$23,4,0)))</f>
        <v>9</v>
      </c>
      <c r="Q46" s="64">
        <f t="shared" si="5"/>
        <v>20</v>
      </c>
      <c r="R46" s="22">
        <f t="shared" si="6"/>
        <v>80</v>
      </c>
    </row>
    <row r="47" spans="1:18" ht="19.5" thickBot="1" x14ac:dyDescent="0.35">
      <c r="A47" s="29" t="s">
        <v>27</v>
      </c>
      <c r="B47" s="65">
        <f>IF(ISERROR(VLOOKUP($A47,[1]TD!$A$10:$T$23,2,0)),0,(VLOOKUP($A47,[1]TD!$A$10:$T$23,2,0)))</f>
        <v>15</v>
      </c>
      <c r="C47" s="65">
        <f>IF(ISERROR(VLOOKUP($A47,[1]TD!$A$10:$T$23,3,0)),0,(VLOOKUP($A47,[1]TD!$A$10:$T$23,3,0)))</f>
        <v>16</v>
      </c>
      <c r="D47" s="65">
        <f>IF(ISERROR(VLOOKUP($A47,[1]TD!$A$10:$T$23,4,0)),0,(VLOOKUP($A47,[1]TD!$A$10:$T$23,4,0)))</f>
        <v>22</v>
      </c>
      <c r="E47" s="65">
        <f t="shared" si="2"/>
        <v>53</v>
      </c>
      <c r="F47" s="65">
        <f>IF(ISERROR(VLOOKUP($A47,[1]TD!$A$10:$T$23,5,0)),0,(VLOOKUP($A47,[1]TD!$A$10:$T$23,5,0)))</f>
        <v>53</v>
      </c>
      <c r="G47" s="65">
        <f>IF(ISERROR(VLOOKUP($A47,[1]TD!$A$10:$T$23,5,0)),0,(VLOOKUP($A47,[1]TD!$A$10:$T$23,6,0)))</f>
        <v>0</v>
      </c>
      <c r="H47" s="65">
        <f>IF(ISERROR(VLOOKUP($A47,[1]TD!$A$10:$T$23,5,0)),0,(VLOOKUP($A47,[1]TD!$A$10:$T$23,7,0)))</f>
        <v>0</v>
      </c>
      <c r="I47" s="65">
        <f t="shared" si="3"/>
        <v>53</v>
      </c>
      <c r="J47" s="65">
        <f>IF(ISERROR(VLOOKUP($A47,[1]TD!$A$10:$T$23,2,0)),0,(VLOOKUP($A47,[1]TD!$A$10:$T$23,2,0)))</f>
        <v>15</v>
      </c>
      <c r="K47" s="65">
        <f>IF(ISERROR(VLOOKUP($A47,[1]TD!$A$10:$T$23,3,0)),0,(VLOOKUP($A47,[1]TD!$A$10:$T$23,3,0)))</f>
        <v>16</v>
      </c>
      <c r="L47" s="65">
        <f>IF(ISERROR(VLOOKUP($A47,[1]TD!$A$10:$T$23,4,0)),0,(VLOOKUP($A47,[1]TD!$A$10:$T$23,4,0)))</f>
        <v>22</v>
      </c>
      <c r="M47" s="65">
        <f t="shared" si="4"/>
        <v>53</v>
      </c>
      <c r="N47" s="65">
        <f>IF(ISERROR(VLOOKUP($A47,[1]TD!$A$10:$T$23,2,0)),0,(VLOOKUP($A47,[1]TD!$A$10:$T$23,2,0)))</f>
        <v>15</v>
      </c>
      <c r="O47" s="65">
        <f>IF(ISERROR(VLOOKUP($A47,[1]TD!$A$10:$T$23,3,0)),0,(VLOOKUP($A47,[1]TD!$A$10:$T$23,3,0)))</f>
        <v>16</v>
      </c>
      <c r="P47" s="65">
        <f>IF(ISERROR(VLOOKUP($A47,[1]TD!$A$10:$T$23,4,0)),0,(VLOOKUP($A47,[1]TD!$A$10:$T$23,4,0)))</f>
        <v>22</v>
      </c>
      <c r="Q47" s="65">
        <f t="shared" si="5"/>
        <v>53</v>
      </c>
      <c r="R47" s="28">
        <f t="shared" si="6"/>
        <v>212</v>
      </c>
    </row>
    <row r="48" spans="1:18" ht="19.5" thickBot="1" x14ac:dyDescent="0.35">
      <c r="A48" s="20" t="s">
        <v>28</v>
      </c>
      <c r="B48" s="64">
        <f>IF(ISERROR(VLOOKUP($A48,[1]TD!$A$10:$T$23,2,0)),0,(VLOOKUP($A48,[1]TD!$A$10:$T$23,2,0)))</f>
        <v>5</v>
      </c>
      <c r="C48" s="64">
        <f>IF(ISERROR(VLOOKUP($A48,[1]TD!$A$10:$T$23,3,0)),0,(VLOOKUP($A48,[1]TD!$A$10:$T$23,3,0)))</f>
        <v>7</v>
      </c>
      <c r="D48" s="64">
        <f>IF(ISERROR(VLOOKUP($A48,[1]TD!$A$10:$T$23,4,0)),0,(VLOOKUP($A48,[1]TD!$A$10:$T$23,4,0)))</f>
        <v>4</v>
      </c>
      <c r="E48" s="64">
        <f t="shared" si="2"/>
        <v>16</v>
      </c>
      <c r="F48" s="64">
        <f>IF(ISERROR(VLOOKUP($A48,[1]TD!$A$10:$T$23,5,0)),0,(VLOOKUP($A48,[1]TD!$A$10:$T$23,5,0)))</f>
        <v>16</v>
      </c>
      <c r="G48" s="64">
        <f>IF(ISERROR(VLOOKUP($A48,[1]TD!$A$10:$T$23,5,0)),0,(VLOOKUP($A48,[1]TD!$A$10:$T$23,6,0)))</f>
        <v>0</v>
      </c>
      <c r="H48" s="64">
        <f>IF(ISERROR(VLOOKUP($A48,[1]TD!$A$10:$T$23,5,0)),0,(VLOOKUP($A48,[1]TD!$A$10:$T$23,7,0)))</f>
        <v>0</v>
      </c>
      <c r="I48" s="64">
        <f t="shared" si="3"/>
        <v>16</v>
      </c>
      <c r="J48" s="64">
        <f>IF(ISERROR(VLOOKUP($A48,[1]TD!$A$10:$T$23,2,0)),0,(VLOOKUP($A48,[1]TD!$A$10:$T$23,2,0)))</f>
        <v>5</v>
      </c>
      <c r="K48" s="64">
        <f>IF(ISERROR(VLOOKUP($A48,[1]TD!$A$10:$T$23,3,0)),0,(VLOOKUP($A48,[1]TD!$A$10:$T$23,3,0)))</f>
        <v>7</v>
      </c>
      <c r="L48" s="64">
        <f>IF(ISERROR(VLOOKUP($A48,[1]TD!$A$10:$T$23,4,0)),0,(VLOOKUP($A48,[1]TD!$A$10:$T$23,4,0)))</f>
        <v>4</v>
      </c>
      <c r="M48" s="64">
        <f t="shared" si="4"/>
        <v>16</v>
      </c>
      <c r="N48" s="64">
        <f>IF(ISERROR(VLOOKUP($A48,[1]TD!$A$10:$T$23,2,0)),0,(VLOOKUP($A48,[1]TD!$A$10:$T$23,2,0)))</f>
        <v>5</v>
      </c>
      <c r="O48" s="64">
        <f>IF(ISERROR(VLOOKUP($A48,[1]TD!$A$10:$T$23,3,0)),0,(VLOOKUP($A48,[1]TD!$A$10:$T$23,3,0)))</f>
        <v>7</v>
      </c>
      <c r="P48" s="64">
        <f>IF(ISERROR(VLOOKUP($A48,[1]TD!$A$10:$T$23,4,0)),0,(VLOOKUP($A48,[1]TD!$A$10:$T$23,4,0)))</f>
        <v>4</v>
      </c>
      <c r="Q48" s="64">
        <f t="shared" si="5"/>
        <v>16</v>
      </c>
      <c r="R48" s="22">
        <f t="shared" si="6"/>
        <v>64</v>
      </c>
    </row>
    <row r="49" spans="1:18" ht="19.5" thickBot="1" x14ac:dyDescent="0.35">
      <c r="A49" s="29" t="s">
        <v>29</v>
      </c>
      <c r="B49" s="65">
        <f>IF(ISERROR(VLOOKUP($A49,[1]TD!$A$10:$T$23,2,0)),0,(VLOOKUP($A49,[1]TD!$A$10:$T$23,2,0)))</f>
        <v>0</v>
      </c>
      <c r="C49" s="65">
        <f>IF(ISERROR(VLOOKUP($A49,[1]TD!$A$10:$T$23,3,0)),0,(VLOOKUP($A49,[1]TD!$A$10:$T$23,3,0)))</f>
        <v>2</v>
      </c>
      <c r="D49" s="65">
        <f>IF(ISERROR(VLOOKUP($A49,[1]TD!$A$10:$T$23,4,0)),0,(VLOOKUP($A49,[1]TD!$A$10:$T$23,4,0)))</f>
        <v>3</v>
      </c>
      <c r="E49" s="65">
        <f t="shared" si="2"/>
        <v>5</v>
      </c>
      <c r="F49" s="65">
        <f>IF(ISERROR(VLOOKUP($A49,[1]TD!$A$10:$T$23,5,0)),0,(VLOOKUP($A49,[1]TD!$A$10:$T$23,5,0)))</f>
        <v>5</v>
      </c>
      <c r="G49" s="65">
        <f>IF(ISERROR(VLOOKUP($A49,[1]TD!$A$10:$T$23,5,0)),0,(VLOOKUP($A49,[1]TD!$A$10:$T$23,6,0)))</f>
        <v>0</v>
      </c>
      <c r="H49" s="65">
        <f>IF(ISERROR(VLOOKUP($A49,[1]TD!$A$10:$T$23,5,0)),0,(VLOOKUP($A49,[1]TD!$A$10:$T$23,7,0)))</f>
        <v>0</v>
      </c>
      <c r="I49" s="65">
        <f t="shared" si="3"/>
        <v>5</v>
      </c>
      <c r="J49" s="65">
        <f>IF(ISERROR(VLOOKUP($A49,[1]TD!$A$10:$T$23,2,0)),0,(VLOOKUP($A49,[1]TD!$A$10:$T$23,2,0)))</f>
        <v>0</v>
      </c>
      <c r="K49" s="65">
        <f>IF(ISERROR(VLOOKUP($A49,[1]TD!$A$10:$T$23,3,0)),0,(VLOOKUP($A49,[1]TD!$A$10:$T$23,3,0)))</f>
        <v>2</v>
      </c>
      <c r="L49" s="65">
        <f>IF(ISERROR(VLOOKUP($A49,[1]TD!$A$10:$T$23,4,0)),0,(VLOOKUP($A49,[1]TD!$A$10:$T$23,4,0)))</f>
        <v>3</v>
      </c>
      <c r="M49" s="65">
        <f t="shared" si="4"/>
        <v>5</v>
      </c>
      <c r="N49" s="65">
        <f>IF(ISERROR(VLOOKUP($A49,[1]TD!$A$10:$T$23,2,0)),0,(VLOOKUP($A49,[1]TD!$A$10:$T$23,2,0)))</f>
        <v>0</v>
      </c>
      <c r="O49" s="65">
        <f>IF(ISERROR(VLOOKUP($A49,[1]TD!$A$10:$T$23,3,0)),0,(VLOOKUP($A49,[1]TD!$A$10:$T$23,3,0)))</f>
        <v>2</v>
      </c>
      <c r="P49" s="65">
        <f>IF(ISERROR(VLOOKUP($A49,[1]TD!$A$10:$T$23,4,0)),0,(VLOOKUP($A49,[1]TD!$A$10:$T$23,4,0)))</f>
        <v>3</v>
      </c>
      <c r="Q49" s="65">
        <f t="shared" si="5"/>
        <v>5</v>
      </c>
      <c r="R49" s="28">
        <f t="shared" si="6"/>
        <v>20</v>
      </c>
    </row>
    <row r="50" spans="1:18" ht="19.5" thickBot="1" x14ac:dyDescent="0.35">
      <c r="A50" s="20" t="s">
        <v>30</v>
      </c>
      <c r="B50" s="64">
        <f>IF(ISERROR(VLOOKUP($A50,[1]TD!$A$10:$T$23,2,0)),0,(VLOOKUP($A50,[1]TD!$A$10:$T$23,2,0)))</f>
        <v>1</v>
      </c>
      <c r="C50" s="64">
        <f>IF(ISERROR(VLOOKUP($A50,[1]TD!$A$10:$T$23,3,0)),0,(VLOOKUP($A50,[1]TD!$A$10:$T$23,3,0)))</f>
        <v>1</v>
      </c>
      <c r="D50" s="64">
        <f>IF(ISERROR(VLOOKUP($A50,[1]TD!$A$10:$T$23,4,0)),0,(VLOOKUP($A50,[1]TD!$A$10:$T$23,4,0)))</f>
        <v>6</v>
      </c>
      <c r="E50" s="64">
        <f t="shared" si="2"/>
        <v>8</v>
      </c>
      <c r="F50" s="64">
        <f>IF(ISERROR(VLOOKUP($A50,[1]TD!$A$10:$T$23,5,0)),0,(VLOOKUP($A50,[1]TD!$A$10:$T$23,5,0)))</f>
        <v>8</v>
      </c>
      <c r="G50" s="64">
        <f>IF(ISERROR(VLOOKUP($A50,[1]TD!$A$10:$T$23,5,0)),0,(VLOOKUP($A50,[1]TD!$A$10:$T$23,6,0)))</f>
        <v>0</v>
      </c>
      <c r="H50" s="64">
        <f>IF(ISERROR(VLOOKUP($A50,[1]TD!$A$10:$T$23,5,0)),0,(VLOOKUP($A50,[1]TD!$A$10:$T$23,7,0)))</f>
        <v>0</v>
      </c>
      <c r="I50" s="64">
        <f t="shared" si="3"/>
        <v>8</v>
      </c>
      <c r="J50" s="64">
        <f>IF(ISERROR(VLOOKUP($A50,[1]TD!$A$10:$T$23,2,0)),0,(VLOOKUP($A50,[1]TD!$A$10:$T$23,2,0)))</f>
        <v>1</v>
      </c>
      <c r="K50" s="64">
        <f>IF(ISERROR(VLOOKUP($A50,[1]TD!$A$10:$T$23,3,0)),0,(VLOOKUP($A50,[1]TD!$A$10:$T$23,3,0)))</f>
        <v>1</v>
      </c>
      <c r="L50" s="64">
        <f>IF(ISERROR(VLOOKUP($A50,[1]TD!$A$10:$T$23,4,0)),0,(VLOOKUP($A50,[1]TD!$A$10:$T$23,4,0)))</f>
        <v>6</v>
      </c>
      <c r="M50" s="64">
        <f t="shared" si="4"/>
        <v>8</v>
      </c>
      <c r="N50" s="64">
        <f>IF(ISERROR(VLOOKUP($A50,[1]TD!$A$10:$T$23,2,0)),0,(VLOOKUP($A50,[1]TD!$A$10:$T$23,2,0)))</f>
        <v>1</v>
      </c>
      <c r="O50" s="64">
        <f>IF(ISERROR(VLOOKUP($A50,[1]TD!$A$10:$T$23,3,0)),0,(VLOOKUP($A50,[1]TD!$A$10:$T$23,3,0)))</f>
        <v>1</v>
      </c>
      <c r="P50" s="64">
        <f>IF(ISERROR(VLOOKUP($A50,[1]TD!$A$10:$T$23,4,0)),0,(VLOOKUP($A50,[1]TD!$A$10:$T$23,4,0)))</f>
        <v>6</v>
      </c>
      <c r="Q50" s="64">
        <f t="shared" si="5"/>
        <v>8</v>
      </c>
      <c r="R50" s="22">
        <f t="shared" si="6"/>
        <v>32</v>
      </c>
    </row>
    <row r="51" spans="1:18" ht="19.5" thickBot="1" x14ac:dyDescent="0.35">
      <c r="A51" s="29" t="s">
        <v>31</v>
      </c>
      <c r="B51" s="65">
        <f>IF(ISERROR(VLOOKUP($A51,[1]TD!$A$10:$T$23,2,0)),0,(VLOOKUP($A51,[1]TD!$A$10:$T$23,2,0)))</f>
        <v>1</v>
      </c>
      <c r="C51" s="65">
        <f>IF(ISERROR(VLOOKUP($A51,[1]TD!$A$10:$T$23,3,0)),0,(VLOOKUP($A51,[1]TD!$A$10:$T$23,3,0)))</f>
        <v>2</v>
      </c>
      <c r="D51" s="65">
        <f>IF(ISERROR(VLOOKUP($A51,[1]TD!$A$10:$T$23,4,0)),0,(VLOOKUP($A51,[1]TD!$A$10:$T$23,4,0)))</f>
        <v>0</v>
      </c>
      <c r="E51" s="65">
        <f t="shared" si="2"/>
        <v>3</v>
      </c>
      <c r="F51" s="65">
        <f>IF(ISERROR(VLOOKUP($A51,[1]TD!$A$10:$T$23,5,0)),0,(VLOOKUP($A51,[1]TD!$A$10:$T$23,5,0)))</f>
        <v>3</v>
      </c>
      <c r="G51" s="65">
        <f>IF(ISERROR(VLOOKUP($A51,[1]TD!$A$10:$T$23,5,0)),0,(VLOOKUP($A51,[1]TD!$A$10:$T$23,6,0)))</f>
        <v>0</v>
      </c>
      <c r="H51" s="65">
        <f>IF(ISERROR(VLOOKUP($A51,[1]TD!$A$10:$T$23,5,0)),0,(VLOOKUP($A51,[1]TD!$A$10:$T$23,7,0)))</f>
        <v>0</v>
      </c>
      <c r="I51" s="65">
        <f t="shared" si="3"/>
        <v>3</v>
      </c>
      <c r="J51" s="65">
        <f>IF(ISERROR(VLOOKUP($A51,[1]TD!$A$10:$T$23,2,0)),0,(VLOOKUP($A51,[1]TD!$A$10:$T$23,2,0)))</f>
        <v>1</v>
      </c>
      <c r="K51" s="65">
        <f>IF(ISERROR(VLOOKUP($A51,[1]TD!$A$10:$T$23,3,0)),0,(VLOOKUP($A51,[1]TD!$A$10:$T$23,3,0)))</f>
        <v>2</v>
      </c>
      <c r="L51" s="65">
        <f>IF(ISERROR(VLOOKUP($A51,[1]TD!$A$10:$T$23,4,0)),0,(VLOOKUP($A51,[1]TD!$A$10:$T$23,4,0)))</f>
        <v>0</v>
      </c>
      <c r="M51" s="65">
        <f t="shared" si="4"/>
        <v>3</v>
      </c>
      <c r="N51" s="65">
        <f>IF(ISERROR(VLOOKUP($A51,[1]TD!$A$10:$T$23,2,0)),0,(VLOOKUP($A51,[1]TD!$A$10:$T$23,2,0)))</f>
        <v>1</v>
      </c>
      <c r="O51" s="65">
        <f>IF(ISERROR(VLOOKUP($A51,[1]TD!$A$10:$T$23,3,0)),0,(VLOOKUP($A51,[1]TD!$A$10:$T$23,3,0)))</f>
        <v>2</v>
      </c>
      <c r="P51" s="65">
        <f>IF(ISERROR(VLOOKUP($A51,[1]TD!$A$10:$T$23,4,0)),0,(VLOOKUP($A51,[1]TD!$A$10:$T$23,4,0)))</f>
        <v>0</v>
      </c>
      <c r="Q51" s="65">
        <f t="shared" si="5"/>
        <v>3</v>
      </c>
      <c r="R51" s="28">
        <f t="shared" si="6"/>
        <v>12</v>
      </c>
    </row>
    <row r="52" spans="1:18" ht="19.5" thickBot="1" x14ac:dyDescent="0.35">
      <c r="A52" s="32" t="s">
        <v>32</v>
      </c>
      <c r="B52" s="66">
        <f>IF(ISERROR(VLOOKUP($A52,[1]TD!$A$10:$T$23,2,0)),0,(VLOOKUP($A52,[1]TD!$A$10:$T$23,2,0)))</f>
        <v>0</v>
      </c>
      <c r="C52" s="66">
        <f>IF(ISERROR(VLOOKUP($A52,[1]TD!$A$10:$T$23,3,0)),0,(VLOOKUP($A52,[1]TD!$A$10:$T$23,3,0)))</f>
        <v>0</v>
      </c>
      <c r="D52" s="66">
        <f>IF(ISERROR(VLOOKUP($A52,[1]TD!$A$10:$T$23,4,0)),0,(VLOOKUP($A52,[1]TD!$A$10:$T$23,4,0)))</f>
        <v>0</v>
      </c>
      <c r="E52" s="66">
        <f t="shared" si="2"/>
        <v>0</v>
      </c>
      <c r="F52" s="66">
        <f>IF(ISERROR(VLOOKUP($A52,[1]TD!$A$10:$T$23,5,0)),0,(VLOOKUP($A52,[1]TD!$A$10:$T$23,5,0)))</f>
        <v>0</v>
      </c>
      <c r="G52" s="64">
        <f>IF(ISERROR(VLOOKUP($A52,[1]TD!$A$10:$T$23,5,0)),0,(VLOOKUP($A52,[1]TD!$A$10:$T$23,6,0)))</f>
        <v>0</v>
      </c>
      <c r="H52" s="64">
        <f>IF(ISERROR(VLOOKUP($A52,[1]TD!$A$10:$T$23,5,0)),0,(VLOOKUP($A52,[1]TD!$A$10:$T$23,7,0)))</f>
        <v>0</v>
      </c>
      <c r="I52" s="66">
        <f t="shared" si="3"/>
        <v>0</v>
      </c>
      <c r="J52" s="66">
        <f>IF(ISERROR(VLOOKUP($A52,[1]TD!$A$10:$T$23,2,0)),0,(VLOOKUP($A52,[1]TD!$A$10:$T$23,2,0)))</f>
        <v>0</v>
      </c>
      <c r="K52" s="66">
        <f>IF(ISERROR(VLOOKUP($A52,[1]TD!$A$10:$T$23,3,0)),0,(VLOOKUP($A52,[1]TD!$A$10:$T$23,3,0)))</f>
        <v>0</v>
      </c>
      <c r="L52" s="66">
        <f>IF(ISERROR(VLOOKUP($A52,[1]TD!$A$10:$T$23,4,0)),0,(VLOOKUP($A52,[1]TD!$A$10:$T$23,4,0)))</f>
        <v>0</v>
      </c>
      <c r="M52" s="66">
        <f t="shared" si="4"/>
        <v>0</v>
      </c>
      <c r="N52" s="66">
        <f>IF(ISERROR(VLOOKUP($A52,[1]TD!$A$10:$T$23,2,0)),0,(VLOOKUP($A52,[1]TD!$A$10:$T$23,2,0)))</f>
        <v>0</v>
      </c>
      <c r="O52" s="66">
        <f>IF(ISERROR(VLOOKUP($A52,[1]TD!$A$10:$T$23,3,0)),0,(VLOOKUP($A52,[1]TD!$A$10:$T$23,3,0)))</f>
        <v>0</v>
      </c>
      <c r="P52" s="66">
        <f>IF(ISERROR(VLOOKUP($A52,[1]TD!$A$10:$T$23,4,0)),0,(VLOOKUP($A52,[1]TD!$A$10:$T$23,4,0)))</f>
        <v>0</v>
      </c>
      <c r="Q52" s="66">
        <f t="shared" si="5"/>
        <v>0</v>
      </c>
      <c r="R52" s="34">
        <f t="shared" si="6"/>
        <v>0</v>
      </c>
    </row>
    <row r="53" spans="1:18" ht="20.25" thickTop="1" thickBot="1" x14ac:dyDescent="0.35">
      <c r="A53" s="36" t="s">
        <v>11</v>
      </c>
      <c r="B53" s="37">
        <f t="shared" ref="B53:Q53" si="7">SUM(B38:B52)</f>
        <v>63</v>
      </c>
      <c r="C53" s="37">
        <f t="shared" si="7"/>
        <v>119</v>
      </c>
      <c r="D53" s="37">
        <f t="shared" si="7"/>
        <v>91</v>
      </c>
      <c r="E53" s="37">
        <f t="shared" si="7"/>
        <v>273</v>
      </c>
      <c r="F53" s="37">
        <f t="shared" si="7"/>
        <v>273</v>
      </c>
      <c r="G53" s="37">
        <f t="shared" si="7"/>
        <v>0</v>
      </c>
      <c r="H53" s="37">
        <f t="shared" si="7"/>
        <v>0</v>
      </c>
      <c r="I53" s="37">
        <f t="shared" si="7"/>
        <v>273</v>
      </c>
      <c r="J53" s="37">
        <f t="shared" si="7"/>
        <v>63</v>
      </c>
      <c r="K53" s="37">
        <f t="shared" si="7"/>
        <v>119</v>
      </c>
      <c r="L53" s="37">
        <f t="shared" si="7"/>
        <v>91</v>
      </c>
      <c r="M53" s="37">
        <f t="shared" si="7"/>
        <v>273</v>
      </c>
      <c r="N53" s="37">
        <f t="shared" si="7"/>
        <v>63</v>
      </c>
      <c r="O53" s="37">
        <f t="shared" si="7"/>
        <v>119</v>
      </c>
      <c r="P53" s="37">
        <f t="shared" si="7"/>
        <v>91</v>
      </c>
      <c r="Q53" s="37">
        <f t="shared" si="7"/>
        <v>273</v>
      </c>
      <c r="R53" s="41">
        <f>SUM(R38:R52)</f>
        <v>1092</v>
      </c>
    </row>
    <row r="55" spans="1:18" ht="36.75" customHeight="1" x14ac:dyDescent="0.25">
      <c r="A55" s="67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</row>
  </sheetData>
  <mergeCells count="18">
    <mergeCell ref="A31:D31"/>
    <mergeCell ref="A32:D32"/>
    <mergeCell ref="A33:D33"/>
    <mergeCell ref="A36:A37"/>
    <mergeCell ref="B36:R36"/>
    <mergeCell ref="A55:N55"/>
    <mergeCell ref="R5:R6"/>
    <mergeCell ref="S5:S6"/>
    <mergeCell ref="T5:T6"/>
    <mergeCell ref="U5:U6"/>
    <mergeCell ref="V5:V6"/>
    <mergeCell ref="A30:F30"/>
    <mergeCell ref="A5:A6"/>
    <mergeCell ref="B5:C5"/>
    <mergeCell ref="D5:G5"/>
    <mergeCell ref="O5:O6"/>
    <mergeCell ref="P5:P6"/>
    <mergeCell ref="Q5:Q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X56"/>
  <sheetViews>
    <sheetView topLeftCell="A16" zoomScale="70" zoomScaleNormal="70" workbookViewId="0">
      <selection activeCell="J32" sqref="J32"/>
    </sheetView>
  </sheetViews>
  <sheetFormatPr baseColWidth="10" defaultRowHeight="15" x14ac:dyDescent="0.25"/>
  <cols>
    <col min="1" max="1" width="39.7109375" customWidth="1"/>
    <col min="2" max="2" width="15" customWidth="1"/>
    <col min="3" max="9" width="13.5703125" customWidth="1"/>
    <col min="10" max="10" width="23" customWidth="1"/>
    <col min="11" max="11" width="16.5703125" customWidth="1"/>
    <col min="12" max="14" width="13.140625" customWidth="1"/>
    <col min="15" max="15" width="22.28515625" customWidth="1"/>
    <col min="16" max="16" width="13.7109375" customWidth="1"/>
    <col min="17" max="17" width="15.42578125" customWidth="1"/>
    <col min="18" max="18" width="12.42578125" customWidth="1"/>
    <col min="19" max="19" width="14.28515625" customWidth="1"/>
    <col min="20" max="20" width="12.42578125" customWidth="1"/>
    <col min="21" max="21" width="14.28515625" customWidth="1"/>
    <col min="22" max="22" width="13.42578125" customWidth="1"/>
  </cols>
  <sheetData>
    <row r="1" spans="1:24" ht="28.5" x14ac:dyDescent="0.45">
      <c r="A1" s="1" t="s">
        <v>61</v>
      </c>
      <c r="B1" s="2"/>
    </row>
    <row r="2" spans="1:24" x14ac:dyDescent="0.25">
      <c r="A2" s="2" t="s">
        <v>1</v>
      </c>
      <c r="B2" s="3">
        <v>42277</v>
      </c>
    </row>
    <row r="4" spans="1:24" ht="15.75" thickBot="1" x14ac:dyDescent="0.3"/>
    <row r="5" spans="1:24" ht="21.75" customHeight="1" thickBot="1" x14ac:dyDescent="0.3">
      <c r="A5" s="4" t="s">
        <v>2</v>
      </c>
      <c r="B5" s="5" t="s">
        <v>3</v>
      </c>
      <c r="C5" s="6"/>
      <c r="D5" s="5" t="s">
        <v>62</v>
      </c>
      <c r="E5" s="7"/>
      <c r="F5" s="7"/>
      <c r="G5" s="6"/>
      <c r="J5" s="4" t="s">
        <v>2</v>
      </c>
      <c r="K5" s="10" t="s">
        <v>63</v>
      </c>
      <c r="O5" s="4" t="s">
        <v>2</v>
      </c>
      <c r="P5" s="68" t="s">
        <v>64</v>
      </c>
      <c r="Q5" s="10" t="s">
        <v>5</v>
      </c>
      <c r="R5" s="9" t="s">
        <v>6</v>
      </c>
      <c r="S5" s="10" t="s">
        <v>65</v>
      </c>
      <c r="T5" s="69" t="s">
        <v>7</v>
      </c>
      <c r="U5" s="9" t="s">
        <v>66</v>
      </c>
      <c r="V5" s="10" t="s">
        <v>8</v>
      </c>
      <c r="W5" s="69" t="s">
        <v>67</v>
      </c>
      <c r="X5" s="9" t="s">
        <v>11</v>
      </c>
    </row>
    <row r="6" spans="1:24" ht="56.25" customHeight="1" thickBot="1" x14ac:dyDescent="0.3">
      <c r="A6" s="13"/>
      <c r="B6" s="14" t="s">
        <v>12</v>
      </c>
      <c r="C6" s="14" t="s">
        <v>13</v>
      </c>
      <c r="D6" s="14" t="s">
        <v>14</v>
      </c>
      <c r="E6" s="15" t="s">
        <v>15</v>
      </c>
      <c r="F6" s="14" t="s">
        <v>16</v>
      </c>
      <c r="G6" s="15" t="s">
        <v>17</v>
      </c>
      <c r="J6" s="13"/>
      <c r="K6" s="18"/>
      <c r="O6" s="13"/>
      <c r="P6" s="70"/>
      <c r="Q6" s="18"/>
      <c r="R6" s="17"/>
      <c r="S6" s="18"/>
      <c r="T6" s="71"/>
      <c r="U6" s="17"/>
      <c r="V6" s="18"/>
      <c r="W6" s="71"/>
      <c r="X6" s="17"/>
    </row>
    <row r="7" spans="1:24" ht="18" customHeight="1" thickBot="1" x14ac:dyDescent="0.35">
      <c r="A7" s="20" t="s">
        <v>18</v>
      </c>
      <c r="B7" s="21">
        <v>0</v>
      </c>
      <c r="C7" s="22">
        <v>1</v>
      </c>
      <c r="D7" s="22">
        <f>VLOOKUP($A7,'[1]TD Publicados '!$S$70:$T$84,2,0)</f>
        <v>0</v>
      </c>
      <c r="E7" s="57">
        <f>IF(ISERROR(D7/(VLOOKUP($A7,'[1]TD Publicados '!$B$7:$E$22,4,0))),"",(D7/(VLOOKUP($A7,'[1]TD Publicados '!$B$7:$E$22,4,0))))</f>
        <v>0</v>
      </c>
      <c r="F7" s="22">
        <f>VLOOKUP(A7,'[1]TD Nombrados'!$S$70:$T$85,2,0)</f>
        <v>0</v>
      </c>
      <c r="G7" s="23" t="str">
        <f>IF(ISERROR(F7/IF(ISERROR(VLOOKUP(A7,'[1]TD Nombrados'!$C$7:$E$22,3,0)),"",(VLOOKUP(A7,'[1]TD Nombrados'!$C$7:$E$22,3,0)))),"",(F7/IF(ISERROR(VLOOKUP(A7,'[1]TD Nombrados'!$C$7:$E$22,3,0)),"",(VLOOKUP(A7,'[1]TD Nombrados'!$C$7:$E$22,3,0)))))</f>
        <v/>
      </c>
      <c r="J7" s="72" t="s">
        <v>18</v>
      </c>
      <c r="K7" s="73">
        <v>1</v>
      </c>
      <c r="O7" s="72" t="s">
        <v>18</v>
      </c>
      <c r="P7" s="73">
        <v>0</v>
      </c>
      <c r="Q7" s="73">
        <v>0</v>
      </c>
      <c r="R7" s="73">
        <v>0</v>
      </c>
      <c r="S7" s="73">
        <v>0</v>
      </c>
      <c r="T7" s="73">
        <v>0</v>
      </c>
      <c r="U7" s="73">
        <v>0</v>
      </c>
      <c r="V7" s="73">
        <v>1</v>
      </c>
      <c r="W7" s="73">
        <v>0</v>
      </c>
      <c r="X7" s="73">
        <f>SUM(P7:W7)</f>
        <v>1</v>
      </c>
    </row>
    <row r="8" spans="1:24" ht="18" customHeight="1" thickBot="1" x14ac:dyDescent="0.35">
      <c r="A8" s="24" t="s">
        <v>19</v>
      </c>
      <c r="B8" s="25">
        <v>0</v>
      </c>
      <c r="C8" s="26">
        <v>0</v>
      </c>
      <c r="D8" s="26">
        <f>VLOOKUP($A8,'[1]TD Publicados '!$S$70:$T$84,2,0)</f>
        <v>0</v>
      </c>
      <c r="E8" s="74" t="str">
        <f>IF(ISERROR(D8/(VLOOKUP($A8,'[1]TD Publicados '!$B$7:$E$22,4,0))),"",(D8/(VLOOKUP($A8,'[1]TD Publicados '!$B$7:$E$22,4,0))))</f>
        <v/>
      </c>
      <c r="F8" s="26">
        <f>VLOOKUP(A8,'[1]TD Nombrados'!$S$70:$T$85,2,0)</f>
        <v>0</v>
      </c>
      <c r="G8" s="27" t="str">
        <f>IF(ISERROR(F8/IF(ISERROR(VLOOKUP(A8,'[1]TD Nombrados'!$C$7:$E$22,3,0)),"",(VLOOKUP(A8,'[1]TD Nombrados'!$C$7:$E$22,3,0)))),"",(F8/IF(ISERROR(VLOOKUP(A8,'[1]TD Nombrados'!$C$7:$E$22,3,0)),"",(VLOOKUP(A8,'[1]TD Nombrados'!$C$7:$E$22,3,0)))))</f>
        <v/>
      </c>
      <c r="J8" s="75" t="s">
        <v>19</v>
      </c>
      <c r="K8" s="76">
        <f>VLOOKUP(J8,'[1]TD Concursos'!$S$36:$AC$52,8,0)</f>
        <v>0</v>
      </c>
      <c r="O8" s="75" t="s">
        <v>19</v>
      </c>
      <c r="P8" s="77">
        <v>0</v>
      </c>
      <c r="Q8" s="78">
        <v>0</v>
      </c>
      <c r="R8" s="76">
        <v>0</v>
      </c>
      <c r="S8" s="76">
        <v>0</v>
      </c>
      <c r="T8" s="76">
        <v>0</v>
      </c>
      <c r="U8" s="78">
        <v>0</v>
      </c>
      <c r="V8" s="76">
        <v>0</v>
      </c>
      <c r="W8" s="76">
        <v>0</v>
      </c>
      <c r="X8" s="76">
        <f t="shared" ref="X8:X21" si="0">SUM(P8:W8)</f>
        <v>0</v>
      </c>
    </row>
    <row r="9" spans="1:24" ht="18" customHeight="1" thickBot="1" x14ac:dyDescent="0.35">
      <c r="A9" s="20" t="s">
        <v>20</v>
      </c>
      <c r="B9" s="21">
        <v>0</v>
      </c>
      <c r="C9" s="22">
        <v>0</v>
      </c>
      <c r="D9" s="22">
        <f>VLOOKUP($A9,'[1]TD Publicados '!$S$70:$T$84,2,0)</f>
        <v>2</v>
      </c>
      <c r="E9" s="57">
        <f>IF(ISERROR(D9/(VLOOKUP($A9,'[1]TD Publicados '!$B$7:$E$22,4,0))),"",(D9/(VLOOKUP($A9,'[1]TD Publicados '!$B$7:$E$22,4,0))))</f>
        <v>0.66666666666666663</v>
      </c>
      <c r="F9" s="22">
        <f>VLOOKUP(A9,'[1]TD Nombrados'!$S$70:$T$85,2,0)</f>
        <v>2</v>
      </c>
      <c r="G9" s="23">
        <f>IF(ISERROR(F9/IF(ISERROR(VLOOKUP(A9,'[1]TD Nombrados'!$B$7:$E$22,4,0)),"",(VLOOKUP(A9,'[1]TD Nombrados'!$B$7:$E$22,4,0)))),"",(F9/IF(ISERROR(VLOOKUP(A9,'[1]TD Nombrados'!$B$7:$E$22,4,0)),"",(VLOOKUP(A9,'[1]TD Nombrados'!$B$7:$E$22,4,0)))))</f>
        <v>0.66666666666666663</v>
      </c>
      <c r="J9" s="72" t="s">
        <v>20</v>
      </c>
      <c r="K9" s="79">
        <v>3</v>
      </c>
      <c r="O9" s="72" t="s">
        <v>20</v>
      </c>
      <c r="P9" s="73">
        <v>0</v>
      </c>
      <c r="Q9" s="79">
        <v>0</v>
      </c>
      <c r="R9" s="79">
        <v>0</v>
      </c>
      <c r="S9" s="79">
        <v>0</v>
      </c>
      <c r="T9" s="79">
        <v>0</v>
      </c>
      <c r="U9" s="79">
        <v>0</v>
      </c>
      <c r="V9" s="79">
        <v>3</v>
      </c>
      <c r="W9" s="79">
        <v>0</v>
      </c>
      <c r="X9" s="79">
        <f t="shared" si="0"/>
        <v>3</v>
      </c>
    </row>
    <row r="10" spans="1:24" ht="18" customHeight="1" thickBot="1" x14ac:dyDescent="0.35">
      <c r="A10" s="29" t="s">
        <v>21</v>
      </c>
      <c r="B10" s="30">
        <v>0</v>
      </c>
      <c r="C10" s="28">
        <v>1</v>
      </c>
      <c r="D10" s="28">
        <f>VLOOKUP($A10,'[1]TD Publicados '!$S$70:$T$84,2,0)</f>
        <v>2</v>
      </c>
      <c r="E10" s="53">
        <f>IF(ISERROR(D10/(VLOOKUP($A10,'[1]TD Publicados '!$B$7:$E$22,4,0))),"",(D10/(VLOOKUP($A10,'[1]TD Publicados '!$B$7:$E$22,4,0))))</f>
        <v>0.2857142857142857</v>
      </c>
      <c r="F10" s="28">
        <f>VLOOKUP(A10,'[1]TD Nombrados'!$S$70:$T$85,2,0)</f>
        <v>2</v>
      </c>
      <c r="G10" s="31">
        <f>IF(ISERROR(F10/IF(ISERROR(VLOOKUP(A10,'[1]TD Nombrados'!$B$7:$E$22,4,0)),"",(VLOOKUP(A10,'[1]TD Nombrados'!$B$7:$E$22,4,0)))),"",(F10/IF(ISERROR(VLOOKUP(A10,'[1]TD Nombrados'!$B$7:$E$22,4,0)),"",(VLOOKUP(A10,'[1]TD Nombrados'!$B$7:$E$22,4,0)))))</f>
        <v>0.2857142857142857</v>
      </c>
      <c r="J10" s="80" t="s">
        <v>21</v>
      </c>
      <c r="K10" s="78">
        <v>3</v>
      </c>
      <c r="O10" s="80" t="s">
        <v>21</v>
      </c>
      <c r="P10" s="81">
        <v>1</v>
      </c>
      <c r="Q10" s="78">
        <v>0</v>
      </c>
      <c r="R10" s="78">
        <v>0</v>
      </c>
      <c r="S10" s="78">
        <v>0</v>
      </c>
      <c r="T10" s="78">
        <v>1</v>
      </c>
      <c r="U10" s="78">
        <v>0</v>
      </c>
      <c r="V10" s="78">
        <v>3</v>
      </c>
      <c r="W10" s="78">
        <v>0</v>
      </c>
      <c r="X10" s="78">
        <f t="shared" si="0"/>
        <v>5</v>
      </c>
    </row>
    <row r="11" spans="1:24" ht="18" customHeight="1" thickBot="1" x14ac:dyDescent="0.35">
      <c r="A11" s="20" t="s">
        <v>22</v>
      </c>
      <c r="B11" s="21">
        <v>0</v>
      </c>
      <c r="C11" s="22">
        <v>0</v>
      </c>
      <c r="D11" s="22">
        <f>VLOOKUP($A11,'[1]TD Publicados '!$S$70:$T$84,2,0)</f>
        <v>9</v>
      </c>
      <c r="E11" s="57">
        <f>IF(ISERROR(D11/(VLOOKUP($A11,'[1]TD Publicados '!$B$7:$E$22,4,0))),"",(D11/(VLOOKUP($A11,'[1]TD Publicados '!$B$7:$E$22,4,0))))</f>
        <v>1</v>
      </c>
      <c r="F11" s="22">
        <f>VLOOKUP(A11,'[1]TD Nombrados'!$S$70:$T$85,2,0)</f>
        <v>8</v>
      </c>
      <c r="G11" s="23">
        <f>IF(ISERROR(F11/IF(ISERROR(VLOOKUP(A11,'[1]TD Nombrados'!$B$7:$E$22,4,0)),"",(VLOOKUP(A11,'[1]TD Nombrados'!$B$7:$E$22,4,0)))),"",(F11/IF(ISERROR(VLOOKUP(A11,'[1]TD Nombrados'!$B$7:$E$22,4,0)),"",(VLOOKUP(A11,'[1]TD Nombrados'!$B$7:$E$22,4,0)))))</f>
        <v>0.88888888888888884</v>
      </c>
      <c r="J11" s="72" t="s">
        <v>22</v>
      </c>
      <c r="K11" s="79">
        <v>7</v>
      </c>
      <c r="O11" s="72" t="s">
        <v>22</v>
      </c>
      <c r="P11" s="73">
        <v>2</v>
      </c>
      <c r="Q11" s="79">
        <v>0</v>
      </c>
      <c r="R11" s="79">
        <v>0</v>
      </c>
      <c r="S11" s="79">
        <v>0</v>
      </c>
      <c r="T11" s="79">
        <v>1</v>
      </c>
      <c r="U11" s="79">
        <v>2</v>
      </c>
      <c r="V11" s="79">
        <v>7</v>
      </c>
      <c r="W11" s="79">
        <v>0</v>
      </c>
      <c r="X11" s="79">
        <f t="shared" si="0"/>
        <v>12</v>
      </c>
    </row>
    <row r="12" spans="1:24" ht="18" customHeight="1" thickBot="1" x14ac:dyDescent="0.35">
      <c r="A12" s="29" t="s">
        <v>23</v>
      </c>
      <c r="B12" s="30">
        <v>2</v>
      </c>
      <c r="C12" s="28">
        <v>0</v>
      </c>
      <c r="D12" s="28">
        <f>VLOOKUP($A12,'[1]TD Publicados '!$S$70:$T$84,2,0)</f>
        <v>12</v>
      </c>
      <c r="E12" s="53">
        <f>IF(ISERROR(D12/(VLOOKUP($A12,'[1]TD Publicados '!$B$7:$E$22,4,0))),"",(D12/(VLOOKUP($A12,'[1]TD Publicados '!$B$7:$E$22,4,0))))</f>
        <v>0.70588235294117652</v>
      </c>
      <c r="F12" s="28">
        <f>VLOOKUP(A12,'[1]TD Nombrados'!$S$70:$T$85,2,0)</f>
        <v>12</v>
      </c>
      <c r="G12" s="31">
        <f>IF(ISERROR(F12/IF(ISERROR(VLOOKUP(A12,'[1]TD Nombrados'!$B$7:$E$22,4,0)),"",(VLOOKUP(A12,'[1]TD Nombrados'!$B$7:$E$22,4,0)))),"",(F12/IF(ISERROR(VLOOKUP(A12,'[1]TD Nombrados'!$B$7:$E$22,4,0)),"",(VLOOKUP(A12,'[1]TD Nombrados'!$B$7:$E$22,4,0)))))</f>
        <v>0.70588235294117652</v>
      </c>
      <c r="J12" s="80" t="s">
        <v>23</v>
      </c>
      <c r="K12" s="78">
        <v>13</v>
      </c>
      <c r="O12" s="80" t="s">
        <v>23</v>
      </c>
      <c r="P12" s="81">
        <v>2</v>
      </c>
      <c r="Q12" s="78">
        <v>0</v>
      </c>
      <c r="R12" s="78">
        <v>1</v>
      </c>
      <c r="S12" s="78">
        <v>0</v>
      </c>
      <c r="T12" s="78">
        <v>0</v>
      </c>
      <c r="U12" s="78">
        <v>4</v>
      </c>
      <c r="V12" s="78">
        <v>12</v>
      </c>
      <c r="W12" s="78">
        <v>1</v>
      </c>
      <c r="X12" s="78">
        <f t="shared" si="0"/>
        <v>20</v>
      </c>
    </row>
    <row r="13" spans="1:24" ht="18" customHeight="1" thickBot="1" x14ac:dyDescent="0.35">
      <c r="A13" s="20" t="s">
        <v>24</v>
      </c>
      <c r="B13" s="21">
        <v>0</v>
      </c>
      <c r="C13" s="22">
        <v>0</v>
      </c>
      <c r="D13" s="22">
        <f>VLOOKUP($A13,'[1]TD Publicados '!$S$70:$T$84,2,0)</f>
        <v>12</v>
      </c>
      <c r="E13" s="57">
        <f>IF(ISERROR(D13/(VLOOKUP($A13,'[1]TD Publicados '!$B$7:$E$22,4,0))),"",(D13/(VLOOKUP($A13,'[1]TD Publicados '!$B$7:$E$22,4,0))))</f>
        <v>0.6</v>
      </c>
      <c r="F13" s="22">
        <f>VLOOKUP(A13,'[1]TD Nombrados'!$S$70:$T$85,2,0)</f>
        <v>12</v>
      </c>
      <c r="G13" s="23">
        <f>IF(ISERROR(F13/IF(ISERROR(VLOOKUP(A13,'[1]TD Nombrados'!$B$7:$E$22,4,0)),"",(VLOOKUP(A13,'[1]TD Nombrados'!$B$7:$E$22,4,0)))),"",(F13/IF(ISERROR(VLOOKUP(A13,'[1]TD Nombrados'!$B$7:$E$22,4,0)),"",(VLOOKUP(A13,'[1]TD Nombrados'!$B$7:$E$22,4,0)))))</f>
        <v>0.6</v>
      </c>
      <c r="J13" s="72" t="s">
        <v>24</v>
      </c>
      <c r="K13" s="79">
        <v>11</v>
      </c>
      <c r="O13" s="72" t="s">
        <v>24</v>
      </c>
      <c r="P13" s="73">
        <v>6</v>
      </c>
      <c r="Q13" s="79">
        <v>0</v>
      </c>
      <c r="R13" s="79">
        <v>0</v>
      </c>
      <c r="S13" s="79">
        <v>1</v>
      </c>
      <c r="T13" s="79">
        <v>0</v>
      </c>
      <c r="U13" s="79">
        <v>0</v>
      </c>
      <c r="V13" s="79">
        <v>11</v>
      </c>
      <c r="W13" s="79">
        <v>0</v>
      </c>
      <c r="X13" s="79">
        <f t="shared" si="0"/>
        <v>18</v>
      </c>
    </row>
    <row r="14" spans="1:24" ht="18" customHeight="1" thickBot="1" x14ac:dyDescent="0.35">
      <c r="A14" s="29" t="s">
        <v>25</v>
      </c>
      <c r="B14" s="30">
        <v>4</v>
      </c>
      <c r="C14" s="28">
        <v>0</v>
      </c>
      <c r="D14" s="28">
        <f>VLOOKUP($A14,'[1]TD Publicados '!$S$70:$T$84,2,0)</f>
        <v>17</v>
      </c>
      <c r="E14" s="53">
        <f>IF(ISERROR(D14/(VLOOKUP($A14,'[1]TD Publicados '!$B$7:$E$22,4,0))),"",(D14/(VLOOKUP($A14,'[1]TD Publicados '!$B$7:$E$22,4,0))))</f>
        <v>0.85</v>
      </c>
      <c r="F14" s="28">
        <f>VLOOKUP(A14,'[1]TD Nombrados'!$S$70:$T$85,2,0)</f>
        <v>15</v>
      </c>
      <c r="G14" s="31">
        <f>IF(ISERROR(F14/IF(ISERROR(VLOOKUP(A14,'[1]TD Nombrados'!$B$7:$E$22,4,0)),"",(VLOOKUP(A14,'[1]TD Nombrados'!$B$7:$E$22,4,0)))),"",(F14/IF(ISERROR(VLOOKUP(A14,'[1]TD Nombrados'!$B$7:$E$22,4,0)),"",(VLOOKUP(A14,'[1]TD Nombrados'!$B$7:$E$22,4,0)))))</f>
        <v>0.75</v>
      </c>
      <c r="J14" s="80" t="s">
        <v>25</v>
      </c>
      <c r="K14" s="78">
        <v>12</v>
      </c>
      <c r="O14" s="80" t="s">
        <v>25</v>
      </c>
      <c r="P14" s="81">
        <v>6</v>
      </c>
      <c r="Q14" s="78">
        <v>1</v>
      </c>
      <c r="R14" s="78">
        <v>1</v>
      </c>
      <c r="S14" s="78">
        <v>2</v>
      </c>
      <c r="T14" s="78">
        <v>1</v>
      </c>
      <c r="U14" s="78">
        <v>5</v>
      </c>
      <c r="V14" s="78">
        <v>12</v>
      </c>
      <c r="W14" s="78">
        <v>1</v>
      </c>
      <c r="X14" s="78">
        <f t="shared" si="0"/>
        <v>29</v>
      </c>
    </row>
    <row r="15" spans="1:24" ht="18" customHeight="1" thickBot="1" x14ac:dyDescent="0.35">
      <c r="A15" s="20" t="s">
        <v>26</v>
      </c>
      <c r="B15" s="21">
        <v>2</v>
      </c>
      <c r="C15" s="22">
        <v>0</v>
      </c>
      <c r="D15" s="22">
        <f>VLOOKUP($A15,'[1]TD Publicados '!$S$70:$T$84,2,0)</f>
        <v>12</v>
      </c>
      <c r="E15" s="57">
        <f>IF(ISERROR(D15/(VLOOKUP($A15,'[1]TD Publicados '!$B$7:$E$22,4,0))),"",(D15/(VLOOKUP($A15,'[1]TD Publicados '!$B$7:$E$22,4,0))))</f>
        <v>0.54545454545454541</v>
      </c>
      <c r="F15" s="22">
        <f>VLOOKUP(A15,'[1]TD Nombrados'!$S$70:$T$85,2,0)</f>
        <v>12</v>
      </c>
      <c r="G15" s="23">
        <f>IF(ISERROR(F15/IF(ISERROR(VLOOKUP(A15,'[1]TD Nombrados'!$B$7:$E$22,4,0)),"",(VLOOKUP(A15,'[1]TD Nombrados'!$B$7:$E$22,4,0)))),"",(F15/IF(ISERROR(VLOOKUP(A15,'[1]TD Nombrados'!$B$7:$E$22,4,0)),"",(VLOOKUP(A15,'[1]TD Nombrados'!$B$7:$E$22,4,0)))))</f>
        <v>0.54545454545454541</v>
      </c>
      <c r="J15" s="72" t="s">
        <v>26</v>
      </c>
      <c r="K15" s="79">
        <v>10</v>
      </c>
      <c r="O15" s="72" t="s">
        <v>26</v>
      </c>
      <c r="P15" s="73">
        <v>5</v>
      </c>
      <c r="Q15" s="79">
        <v>0</v>
      </c>
      <c r="R15" s="79">
        <v>2</v>
      </c>
      <c r="S15" s="79">
        <v>0</v>
      </c>
      <c r="T15" s="79">
        <v>0</v>
      </c>
      <c r="U15" s="79">
        <v>3</v>
      </c>
      <c r="V15" s="79">
        <v>10</v>
      </c>
      <c r="W15" s="79">
        <v>0</v>
      </c>
      <c r="X15" s="79">
        <f t="shared" si="0"/>
        <v>20</v>
      </c>
    </row>
    <row r="16" spans="1:24" ht="18" customHeight="1" thickBot="1" x14ac:dyDescent="0.35">
      <c r="A16" s="29" t="s">
        <v>27</v>
      </c>
      <c r="B16" s="30">
        <v>2</v>
      </c>
      <c r="C16" s="28">
        <v>0</v>
      </c>
      <c r="D16" s="28">
        <f>VLOOKUP($A16,'[1]TD Publicados '!$S$70:$T$84,2,0)</f>
        <v>23</v>
      </c>
      <c r="E16" s="53">
        <f>IF(ISERROR(D16/(VLOOKUP($A16,'[1]TD Publicados '!$B$7:$E$22,4,0))),"",(D16/(VLOOKUP($A16,'[1]TD Publicados '!$B$7:$E$22,4,0))))</f>
        <v>0.57499999999999996</v>
      </c>
      <c r="F16" s="28">
        <f>VLOOKUP(A16,'[1]TD Nombrados'!$S$70:$T$85,2,0)</f>
        <v>21</v>
      </c>
      <c r="G16" s="31">
        <f>IF(ISERROR(F16/IF(ISERROR(VLOOKUP(A16,'[1]TD Nombrados'!$B$7:$E$22,4,0)),"",(VLOOKUP(A16,'[1]TD Nombrados'!$B$7:$E$22,4,0)))),"",(F16/IF(ISERROR(VLOOKUP(A16,'[1]TD Nombrados'!$B$7:$E$22,4,0)),"",(VLOOKUP(A16,'[1]TD Nombrados'!$B$7:$E$22,4,0)))))</f>
        <v>0.52500000000000002</v>
      </c>
      <c r="J16" s="80" t="s">
        <v>27</v>
      </c>
      <c r="K16" s="78">
        <v>22</v>
      </c>
      <c r="O16" s="80" t="s">
        <v>27</v>
      </c>
      <c r="P16" s="81">
        <v>6</v>
      </c>
      <c r="Q16" s="78">
        <v>1</v>
      </c>
      <c r="R16" s="78">
        <v>1</v>
      </c>
      <c r="S16" s="78">
        <v>1</v>
      </c>
      <c r="T16" s="78">
        <v>2</v>
      </c>
      <c r="U16" s="78">
        <v>5</v>
      </c>
      <c r="V16" s="78">
        <v>22</v>
      </c>
      <c r="W16" s="78">
        <v>1</v>
      </c>
      <c r="X16" s="78">
        <f t="shared" si="0"/>
        <v>39</v>
      </c>
    </row>
    <row r="17" spans="1:24" ht="18" customHeight="1" thickBot="1" x14ac:dyDescent="0.35">
      <c r="A17" s="20" t="s">
        <v>28</v>
      </c>
      <c r="B17" s="21">
        <v>1</v>
      </c>
      <c r="C17" s="22">
        <v>0</v>
      </c>
      <c r="D17" s="22">
        <f>VLOOKUP($A17,'[1]TD Publicados '!$S$70:$T$84,2,0)</f>
        <v>20</v>
      </c>
      <c r="E17" s="57">
        <f>IF(ISERROR(D17/(VLOOKUP($A17,'[1]TD Publicados '!$B$7:$E$22,4,0))),"",(D17/(VLOOKUP($A17,'[1]TD Publicados '!$B$7:$E$22,4,0))))</f>
        <v>0.86956521739130432</v>
      </c>
      <c r="F17" s="22">
        <f>VLOOKUP(A17,'[1]TD Nombrados'!$S$70:$T$85,2,0)</f>
        <v>18</v>
      </c>
      <c r="G17" s="23">
        <f>IF(ISERROR(F17/IF(ISERROR(VLOOKUP(A17,'[1]TD Nombrados'!$B$7:$E$22,4,0)),"",(VLOOKUP(A17,'[1]TD Nombrados'!$B$7:$E$22,4,0)))),"",(F17/IF(ISERROR(VLOOKUP(A17,'[1]TD Nombrados'!$B$7:$E$22,4,0)),"",(VLOOKUP(A17,'[1]TD Nombrados'!$B$7:$E$22,4,0)))))</f>
        <v>0.78260869565217395</v>
      </c>
      <c r="J17" s="72" t="s">
        <v>28</v>
      </c>
      <c r="K17" s="79">
        <v>17</v>
      </c>
      <c r="O17" s="72" t="s">
        <v>28</v>
      </c>
      <c r="P17" s="73">
        <v>3</v>
      </c>
      <c r="Q17" s="79">
        <v>1</v>
      </c>
      <c r="R17" s="79">
        <v>0</v>
      </c>
      <c r="S17" s="79">
        <v>0</v>
      </c>
      <c r="T17" s="79">
        <v>0</v>
      </c>
      <c r="U17" s="79">
        <v>4</v>
      </c>
      <c r="V17" s="79">
        <v>16</v>
      </c>
      <c r="W17" s="79">
        <v>0</v>
      </c>
      <c r="X17" s="79">
        <f t="shared" si="0"/>
        <v>24</v>
      </c>
    </row>
    <row r="18" spans="1:24" ht="18" customHeight="1" thickBot="1" x14ac:dyDescent="0.35">
      <c r="A18" s="29" t="s">
        <v>29</v>
      </c>
      <c r="B18" s="30">
        <v>0</v>
      </c>
      <c r="C18" s="28">
        <v>1</v>
      </c>
      <c r="D18" s="28">
        <f>VLOOKUP($A18,'[1]TD Publicados '!$S$70:$T$84,2,0)</f>
        <v>5</v>
      </c>
      <c r="E18" s="53">
        <f>IF(ISERROR(D18/(VLOOKUP($A18,'[1]TD Publicados '!$B$7:$E$22,4,0))),"",(D18/(VLOOKUP($A18,'[1]TD Publicados '!$B$7:$E$22,4,0))))</f>
        <v>0.55555555555555558</v>
      </c>
      <c r="F18" s="28">
        <f>VLOOKUP(A18,'[1]TD Nombrados'!$S$70:$T$85,2,0)</f>
        <v>5</v>
      </c>
      <c r="G18" s="31">
        <f>IF(ISERROR(F18/IF(ISERROR(VLOOKUP(A18,'[1]TD Nombrados'!$B$7:$E$22,4,0)),"",(VLOOKUP(A18,'[1]TD Nombrados'!$B$7:$E$22,4,0)))),"",(F18/IF(ISERROR(VLOOKUP(A18,'[1]TD Nombrados'!$B$7:$E$22,4,0)),"",(VLOOKUP(A18,'[1]TD Nombrados'!$B$7:$E$22,4,0)))))</f>
        <v>0.55555555555555558</v>
      </c>
      <c r="J18" s="80" t="s">
        <v>29</v>
      </c>
      <c r="K18" s="78">
        <v>6</v>
      </c>
      <c r="O18" s="80" t="s">
        <v>29</v>
      </c>
      <c r="P18" s="81">
        <v>1</v>
      </c>
      <c r="Q18" s="78">
        <v>0</v>
      </c>
      <c r="R18" s="78">
        <v>0</v>
      </c>
      <c r="S18" s="78">
        <v>0</v>
      </c>
      <c r="T18" s="78">
        <v>0</v>
      </c>
      <c r="U18" s="78">
        <v>1</v>
      </c>
      <c r="V18" s="78">
        <v>6</v>
      </c>
      <c r="W18" s="78">
        <v>0</v>
      </c>
      <c r="X18" s="78">
        <f t="shared" si="0"/>
        <v>8</v>
      </c>
    </row>
    <row r="19" spans="1:24" ht="18" customHeight="1" thickBot="1" x14ac:dyDescent="0.35">
      <c r="A19" s="20" t="s">
        <v>30</v>
      </c>
      <c r="B19" s="21">
        <v>3</v>
      </c>
      <c r="C19" s="22">
        <v>1</v>
      </c>
      <c r="D19" s="22">
        <f>VLOOKUP($A19,'[1]TD Publicados '!$S$70:$T$84,2,0)</f>
        <v>7</v>
      </c>
      <c r="E19" s="57">
        <f>IF(ISERROR(D19/(VLOOKUP($A19,'[1]TD Publicados '!$B$7:$E$22,4,0))),"",(D19/(VLOOKUP($A19,'[1]TD Publicados '!$B$7:$E$22,4,0))))</f>
        <v>0.58333333333333337</v>
      </c>
      <c r="F19" s="22">
        <f>VLOOKUP(A19,'[1]TD Nombrados'!$S$70:$T$85,2,0)</f>
        <v>6</v>
      </c>
      <c r="G19" s="23">
        <f>IF(ISERROR(F19/IF(ISERROR(VLOOKUP(A19,'[1]TD Nombrados'!$B$7:$E$22,4,0)),"",(VLOOKUP(A19,'[1]TD Nombrados'!$B$7:$E$22,4,0)))),"",(F19/IF(ISERROR(VLOOKUP(A19,'[1]TD Nombrados'!$B$7:$E$22,4,0)),"",(VLOOKUP(A19,'[1]TD Nombrados'!$B$7:$E$22,4,0)))))</f>
        <v>0.5</v>
      </c>
      <c r="J19" s="72" t="s">
        <v>30</v>
      </c>
      <c r="K19" s="79">
        <v>6</v>
      </c>
      <c r="O19" s="72" t="s">
        <v>30</v>
      </c>
      <c r="P19" s="73">
        <v>2</v>
      </c>
      <c r="Q19" s="79">
        <v>0</v>
      </c>
      <c r="R19" s="79">
        <v>1</v>
      </c>
      <c r="S19" s="79">
        <v>1</v>
      </c>
      <c r="T19" s="79">
        <v>0</v>
      </c>
      <c r="U19" s="79">
        <v>3</v>
      </c>
      <c r="V19" s="79">
        <v>6</v>
      </c>
      <c r="W19" s="79">
        <v>0</v>
      </c>
      <c r="X19" s="79">
        <f t="shared" si="0"/>
        <v>13</v>
      </c>
    </row>
    <row r="20" spans="1:24" ht="18" customHeight="1" thickBot="1" x14ac:dyDescent="0.35">
      <c r="A20" s="29" t="s">
        <v>31</v>
      </c>
      <c r="B20" s="30">
        <v>1</v>
      </c>
      <c r="C20" s="28">
        <v>0</v>
      </c>
      <c r="D20" s="28">
        <f>VLOOKUP($A20,'[1]TD Publicados '!$S$70:$T$84,2,0)</f>
        <v>1</v>
      </c>
      <c r="E20" s="53">
        <f>IF(ISERROR(D20/(VLOOKUP($A20,'[1]TD Publicados '!$B$7:$E$22,4,0))),"",(D20/(VLOOKUP($A20,'[1]TD Publicados '!$B$7:$E$22,4,0))))</f>
        <v>0.5</v>
      </c>
      <c r="F20" s="28">
        <f>VLOOKUP(A20,'[1]TD Nombrados'!$S$70:$T$85,2,0)</f>
        <v>1</v>
      </c>
      <c r="G20" s="31">
        <f>IF(ISERROR(F20/IF(ISERROR(VLOOKUP(A20,'[1]TD Nombrados'!$B$7:$E$22,4,0)),"",(VLOOKUP(A20,'[1]TD Nombrados'!$B$7:$E$22,4,0)))),"",(F20/IF(ISERROR(VLOOKUP(A20,'[1]TD Nombrados'!$B$7:$E$22,4,0)),"",(VLOOKUP(A20,'[1]TD Nombrados'!$B$7:$E$22,4,0)))))</f>
        <v>0.5</v>
      </c>
      <c r="J20" s="80" t="s">
        <v>31</v>
      </c>
      <c r="K20" s="78">
        <f>VLOOKUP(J20,'[1]TD Concursos'!$S$36:$AC$52,8,0)</f>
        <v>1</v>
      </c>
      <c r="O20" s="80" t="s">
        <v>31</v>
      </c>
      <c r="P20" s="81">
        <v>1</v>
      </c>
      <c r="Q20" s="78">
        <v>0</v>
      </c>
      <c r="R20" s="78">
        <v>0</v>
      </c>
      <c r="S20" s="78">
        <v>1</v>
      </c>
      <c r="T20" s="78">
        <v>0</v>
      </c>
      <c r="U20" s="78">
        <v>0</v>
      </c>
      <c r="V20" s="78">
        <v>1</v>
      </c>
      <c r="W20" s="78">
        <v>0</v>
      </c>
      <c r="X20" s="78">
        <f t="shared" si="0"/>
        <v>3</v>
      </c>
    </row>
    <row r="21" spans="1:24" ht="18" customHeight="1" thickBot="1" x14ac:dyDescent="0.35">
      <c r="A21" s="32" t="s">
        <v>32</v>
      </c>
      <c r="B21" s="33">
        <v>0</v>
      </c>
      <c r="C21" s="34">
        <v>0</v>
      </c>
      <c r="D21" s="34">
        <f>VLOOKUP($A21,'[1]TD Publicados '!$S$70:$T$84,2,0)</f>
        <v>0</v>
      </c>
      <c r="E21" s="82" t="str">
        <f>IF(ISERROR(D21/(VLOOKUP($A21,'[1]TD Publicados '!$B$7:$E$22,4,0))),"",(D21/(VLOOKUP($A21,'[1]TD Publicados '!$B$7:$E$22,4,0))))</f>
        <v/>
      </c>
      <c r="F21" s="34">
        <f>VLOOKUP(A21,'[1]TD Nombrados'!$S$70:$T$85,2,0)</f>
        <v>0</v>
      </c>
      <c r="G21" s="35" t="str">
        <f>IF(ISERROR(F21/IF(ISERROR(VLOOKUP(A21,'[1]TD Nombrados'!$C$7:$E$22,3,0)),"",(VLOOKUP(A21,'[1]TD Nombrados'!$C$7:$E$22,3,0)))),"",(F21/IF(ISERROR(VLOOKUP(A21,'[1]TD Nombrados'!$C$7:$E$22,3,0)),"",(VLOOKUP(A21,'[1]TD Nombrados'!$C$7:$E$22,3,0)))))</f>
        <v/>
      </c>
      <c r="J21" s="83" t="s">
        <v>32</v>
      </c>
      <c r="K21" s="84">
        <f>VLOOKUP(J21,'[1]TD Concursos'!$S$36:$AC$52,8,0)</f>
        <v>0</v>
      </c>
      <c r="O21" s="83" t="s">
        <v>32</v>
      </c>
      <c r="P21" s="85">
        <v>0</v>
      </c>
      <c r="Q21" s="84">
        <v>0</v>
      </c>
      <c r="R21" s="84">
        <v>0</v>
      </c>
      <c r="S21" s="84">
        <v>0</v>
      </c>
      <c r="T21" s="84">
        <v>0</v>
      </c>
      <c r="U21" s="84">
        <v>0</v>
      </c>
      <c r="V21" s="84">
        <v>0</v>
      </c>
      <c r="W21" s="84">
        <v>0</v>
      </c>
      <c r="X21" s="84">
        <f t="shared" si="0"/>
        <v>0</v>
      </c>
    </row>
    <row r="22" spans="1:24" ht="18" customHeight="1" thickTop="1" thickBot="1" x14ac:dyDescent="0.35">
      <c r="A22" s="36" t="s">
        <v>11</v>
      </c>
      <c r="B22" s="37">
        <f>+SUM(B7:B21)</f>
        <v>15</v>
      </c>
      <c r="C22" s="37">
        <f>SUM(C7:C21)</f>
        <v>4</v>
      </c>
      <c r="D22" s="37">
        <f>SUM(D7:D21)</f>
        <v>122</v>
      </c>
      <c r="E22" s="38">
        <f>IF(ISERROR(D22/(VLOOKUP($A22,'[1]TD Publicados '!$B$7:$E$22,4,0))),"",(D22/(VLOOKUP($A22,'[1]TD Publicados '!$B$7:$E$22,4,0))))</f>
        <v>0.6594594594594595</v>
      </c>
      <c r="F22" s="37">
        <f>SUM(F7:F21)</f>
        <v>114</v>
      </c>
      <c r="G22" s="86">
        <f>IF(ISERROR(F22/IF(ISERROR(VLOOKUP(A22,'[1]TD Nombrados'!$B$7:$E$22,4,0)),"",(VLOOKUP(A22,'[1]TD Nombrados'!$B$7:$E$22,4,0)))),"",(F22/IF(ISERROR(VLOOKUP(A22,'[1]TD Nombrados'!$B$7:$E$22,4,0)),"",(VLOOKUP(A22,'[1]TD Nombrados'!$B$7:$E$22,4,0)))))</f>
        <v>0.61621621621621625</v>
      </c>
      <c r="J22" s="87" t="s">
        <v>11</v>
      </c>
      <c r="K22" s="88">
        <f>SUM(K7:K21)</f>
        <v>112</v>
      </c>
      <c r="O22" s="87" t="s">
        <v>11</v>
      </c>
      <c r="P22" s="89">
        <f>SUM(P7:P21)</f>
        <v>35</v>
      </c>
      <c r="Q22" s="90">
        <f t="shared" ref="Q22:X22" si="1">SUM(Q7:Q21)</f>
        <v>3</v>
      </c>
      <c r="R22" s="88">
        <f t="shared" si="1"/>
        <v>6</v>
      </c>
      <c r="S22" s="88">
        <f t="shared" si="1"/>
        <v>6</v>
      </c>
      <c r="T22" s="88">
        <f t="shared" si="1"/>
        <v>5</v>
      </c>
      <c r="U22" s="90">
        <f t="shared" si="1"/>
        <v>27</v>
      </c>
      <c r="V22" s="88">
        <f>SUM(V7:V21)</f>
        <v>110</v>
      </c>
      <c r="W22" s="88">
        <f t="shared" si="1"/>
        <v>3</v>
      </c>
      <c r="X22" s="88">
        <f t="shared" si="1"/>
        <v>195</v>
      </c>
    </row>
    <row r="24" spans="1:24" x14ac:dyDescent="0.25">
      <c r="A24" t="s">
        <v>34</v>
      </c>
    </row>
    <row r="25" spans="1:24" x14ac:dyDescent="0.25">
      <c r="A25" t="s">
        <v>68</v>
      </c>
    </row>
    <row r="26" spans="1:24" x14ac:dyDescent="0.25">
      <c r="A26" t="s">
        <v>38</v>
      </c>
    </row>
    <row r="27" spans="1:24" x14ac:dyDescent="0.25">
      <c r="A27" t="s">
        <v>69</v>
      </c>
    </row>
    <row r="30" spans="1:24" ht="19.5" customHeight="1" thickBot="1" x14ac:dyDescent="0.3">
      <c r="A30" s="48" t="s">
        <v>42</v>
      </c>
      <c r="B30" s="49"/>
      <c r="C30" s="49"/>
      <c r="D30" s="49"/>
      <c r="E30" s="49"/>
      <c r="F30" s="49"/>
    </row>
    <row r="31" spans="1:24" ht="18" customHeight="1" thickBot="1" x14ac:dyDescent="0.35">
      <c r="A31" s="50" t="s">
        <v>70</v>
      </c>
      <c r="B31" s="51"/>
      <c r="C31" s="51"/>
      <c r="D31" s="52"/>
      <c r="E31" s="91">
        <v>147</v>
      </c>
      <c r="F31" s="53">
        <f>+E31/E34</f>
        <v>0.75384615384615383</v>
      </c>
    </row>
    <row r="32" spans="1:24" ht="18" customHeight="1" thickBot="1" x14ac:dyDescent="0.35">
      <c r="A32" s="54" t="s">
        <v>71</v>
      </c>
      <c r="B32" s="55"/>
      <c r="C32" s="55"/>
      <c r="D32" s="56"/>
      <c r="E32" s="92">
        <v>30</v>
      </c>
      <c r="F32" s="57">
        <f>+E32/E34</f>
        <v>0.15384615384615385</v>
      </c>
    </row>
    <row r="33" spans="1:18" ht="18" customHeight="1" thickTop="1" thickBot="1" x14ac:dyDescent="0.35">
      <c r="A33" s="54" t="s">
        <v>72</v>
      </c>
      <c r="B33" s="55"/>
      <c r="C33" s="55"/>
      <c r="D33" s="56"/>
      <c r="E33" s="93">
        <v>18</v>
      </c>
      <c r="F33" s="57">
        <f>+E33/E34</f>
        <v>9.2307692307692313E-2</v>
      </c>
    </row>
    <row r="34" spans="1:18" ht="20.25" thickTop="1" thickBot="1" x14ac:dyDescent="0.35">
      <c r="A34" s="58" t="s">
        <v>43</v>
      </c>
      <c r="B34" s="59"/>
      <c r="C34" s="59"/>
      <c r="D34" s="60"/>
      <c r="E34" s="94">
        <f>+SUM(E31:E33)</f>
        <v>195</v>
      </c>
      <c r="F34" s="61"/>
    </row>
    <row r="37" spans="1:18" ht="27" customHeight="1" thickBot="1" x14ac:dyDescent="0.3">
      <c r="A37" s="4" t="s">
        <v>2</v>
      </c>
      <c r="B37" s="62" t="s">
        <v>44</v>
      </c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</row>
    <row r="38" spans="1:18" ht="32.25" thickBot="1" x14ac:dyDescent="0.3">
      <c r="A38" s="13"/>
      <c r="B38" s="14" t="s">
        <v>45</v>
      </c>
      <c r="C38" s="14" t="s">
        <v>46</v>
      </c>
      <c r="D38" s="14" t="s">
        <v>47</v>
      </c>
      <c r="E38" s="14" t="s">
        <v>48</v>
      </c>
      <c r="F38" s="14" t="s">
        <v>49</v>
      </c>
      <c r="G38" s="14" t="s">
        <v>50</v>
      </c>
      <c r="H38" s="14" t="s">
        <v>51</v>
      </c>
      <c r="I38" s="14" t="s">
        <v>52</v>
      </c>
      <c r="J38" s="14" t="s">
        <v>53</v>
      </c>
      <c r="K38" s="14" t="s">
        <v>54</v>
      </c>
      <c r="L38" s="14" t="s">
        <v>55</v>
      </c>
      <c r="M38" s="14" t="s">
        <v>56</v>
      </c>
      <c r="N38" s="14" t="s">
        <v>57</v>
      </c>
      <c r="O38" s="14" t="s">
        <v>58</v>
      </c>
      <c r="P38" s="14" t="s">
        <v>59</v>
      </c>
      <c r="Q38" s="14" t="s">
        <v>60</v>
      </c>
      <c r="R38" s="14" t="s">
        <v>11</v>
      </c>
    </row>
    <row r="39" spans="1:18" ht="19.5" thickBot="1" x14ac:dyDescent="0.35">
      <c r="A39" s="20" t="s">
        <v>18</v>
      </c>
      <c r="B39" s="64">
        <f>VLOOKUP($A39,'[1]TD Publicados '!$S$36:$AE$51,2,0)</f>
        <v>0</v>
      </c>
      <c r="C39" s="64">
        <f>VLOOKUP($A39,'[1]TD Publicados '!$S$36:$AE$51,3,0)</f>
        <v>0</v>
      </c>
      <c r="D39" s="64">
        <f>VLOOKUP($A39,'[1]TD Publicados '!$S$36:$AE$51,4,0)</f>
        <v>0</v>
      </c>
      <c r="E39" s="64">
        <f>SUM(B39:D39)</f>
        <v>0</v>
      </c>
      <c r="F39" s="64">
        <f>VLOOKUP($A39,'[1]TD Publicados '!$S$36:$AE$51,5,0)</f>
        <v>0</v>
      </c>
      <c r="G39" s="64">
        <f>VLOOKUP($A39,'[1]TD Publicados '!$S$36:$AE$51,6,0)</f>
        <v>0</v>
      </c>
      <c r="H39" s="64">
        <f>VLOOKUP($A39,'[1]TD Publicados '!$S$36:$AE$51,7,0)</f>
        <v>0</v>
      </c>
      <c r="I39" s="64">
        <v>0</v>
      </c>
      <c r="J39" s="64">
        <v>1</v>
      </c>
      <c r="K39" s="64">
        <v>0</v>
      </c>
      <c r="L39" s="64">
        <v>0</v>
      </c>
      <c r="M39" s="64">
        <f>SUM(J39:L39)</f>
        <v>1</v>
      </c>
      <c r="N39" s="64">
        <f>VLOOKUP($A39,'[1]TD Publicados '!$S$36:$AE$51,11,0)</f>
        <v>0</v>
      </c>
      <c r="O39" s="64">
        <f>VLOOKUP($A39,'[1]TD Publicados '!$S$36:$AE$51,12,0)</f>
        <v>0</v>
      </c>
      <c r="P39" s="64">
        <f>VLOOKUP($A39,'[1]TD Publicados '!$S$36:$AE$51,13,0)</f>
        <v>0</v>
      </c>
      <c r="Q39" s="64">
        <f>+N39+O39+P39</f>
        <v>0</v>
      </c>
      <c r="R39" s="64">
        <f>+E39+I39+M39+Q39</f>
        <v>1</v>
      </c>
    </row>
    <row r="40" spans="1:18" ht="19.5" thickBot="1" x14ac:dyDescent="0.35">
      <c r="A40" s="24" t="s">
        <v>19</v>
      </c>
      <c r="B40" s="65">
        <f>VLOOKUP($A40,'[1]TD Publicados '!$S$36:$AE$51,2,0)</f>
        <v>0</v>
      </c>
      <c r="C40" s="65">
        <f>VLOOKUP($A40,'[1]TD Publicados '!$S$36:$AE$51,3,0)</f>
        <v>0</v>
      </c>
      <c r="D40" s="65">
        <f>VLOOKUP($A40,'[1]TD Publicados '!$S$36:$AE$51,4,0)</f>
        <v>0</v>
      </c>
      <c r="E40" s="65">
        <f t="shared" ref="E40:E53" si="2">SUM(B40:D40)</f>
        <v>0</v>
      </c>
      <c r="F40" s="65">
        <f>VLOOKUP($A40,'[1]TD Publicados '!$S$36:$AE$51,5,0)</f>
        <v>0</v>
      </c>
      <c r="G40" s="65">
        <f>VLOOKUP($A40,'[1]TD Publicados '!$S$36:$AE$51,6,0)</f>
        <v>0</v>
      </c>
      <c r="H40" s="65">
        <f>VLOOKUP($A40,'[1]TD Publicados '!$S$36:$AE$51,7,0)</f>
        <v>0</v>
      </c>
      <c r="I40" s="65">
        <v>0</v>
      </c>
      <c r="J40" s="65">
        <f>VLOOKUP($A40,'[1]TD Publicados '!$S$36:$AE$51,8,0)</f>
        <v>0</v>
      </c>
      <c r="K40" s="65">
        <v>0</v>
      </c>
      <c r="L40" s="65">
        <v>0</v>
      </c>
      <c r="M40" s="65">
        <f t="shared" ref="M40:M53" si="3">SUM(J40:L40)</f>
        <v>0</v>
      </c>
      <c r="N40" s="65">
        <f>VLOOKUP($A40,'[1]TD Publicados '!$S$36:$AE$51,11,0)</f>
        <v>0</v>
      </c>
      <c r="O40" s="65">
        <f>VLOOKUP($A40,'[1]TD Publicados '!$S$36:$AE$51,12,0)</f>
        <v>0</v>
      </c>
      <c r="P40" s="65">
        <f>VLOOKUP($A40,'[1]TD Publicados '!$S$36:$AE$51,13,0)</f>
        <v>0</v>
      </c>
      <c r="Q40" s="65">
        <f t="shared" ref="Q40:Q53" si="4">+N40+O40+P40</f>
        <v>0</v>
      </c>
      <c r="R40" s="26">
        <f t="shared" ref="R40:R53" si="5">+E40+I40+M40+Q40</f>
        <v>0</v>
      </c>
    </row>
    <row r="41" spans="1:18" ht="19.5" thickBot="1" x14ac:dyDescent="0.35">
      <c r="A41" s="20" t="s">
        <v>20</v>
      </c>
      <c r="B41" s="64">
        <f>VLOOKUP($A41,'[1]TD Publicados '!$S$36:$AE$51,2,0)</f>
        <v>0</v>
      </c>
      <c r="C41" s="64">
        <f>VLOOKUP($A41,'[1]TD Publicados '!$S$36:$AE$51,3,0)</f>
        <v>0</v>
      </c>
      <c r="D41" s="64">
        <f>VLOOKUP($A41,'[1]TD Publicados '!$S$36:$AE$51,4,0)</f>
        <v>0</v>
      </c>
      <c r="E41" s="64">
        <f t="shared" si="2"/>
        <v>0</v>
      </c>
      <c r="F41" s="64">
        <f>VLOOKUP($A41,'[1]TD Publicados '!$S$36:$AE$51,5,0)</f>
        <v>0</v>
      </c>
      <c r="G41" s="64">
        <v>1</v>
      </c>
      <c r="H41" s="64">
        <f>VLOOKUP($A41,'[1]TD Publicados '!$S$36:$AE$51,7,0)</f>
        <v>0</v>
      </c>
      <c r="I41" s="64">
        <v>1</v>
      </c>
      <c r="J41" s="64">
        <f>VLOOKUP($A41,'[1]TD Publicados '!$S$36:$AE$51,8,0)</f>
        <v>0</v>
      </c>
      <c r="K41" s="64">
        <v>0</v>
      </c>
      <c r="L41" s="64">
        <v>0</v>
      </c>
      <c r="M41" s="64">
        <f t="shared" si="3"/>
        <v>0</v>
      </c>
      <c r="N41" s="64">
        <f>VLOOKUP($A41,'[1]TD Publicados '!$S$36:$AE$51,11,0)</f>
        <v>0</v>
      </c>
      <c r="O41" s="64">
        <f>VLOOKUP($A41,'[1]TD Publicados '!$S$36:$AE$51,12,0)</f>
        <v>0</v>
      </c>
      <c r="P41" s="64">
        <f>VLOOKUP($A41,'[1]TD Publicados '!$S$36:$AE$51,13,0)</f>
        <v>0</v>
      </c>
      <c r="Q41" s="64">
        <f t="shared" si="4"/>
        <v>0</v>
      </c>
      <c r="R41" s="22">
        <f t="shared" si="5"/>
        <v>1</v>
      </c>
    </row>
    <row r="42" spans="1:18" ht="19.5" thickBot="1" x14ac:dyDescent="0.35">
      <c r="A42" s="29" t="s">
        <v>21</v>
      </c>
      <c r="B42" s="65">
        <f>VLOOKUP($A42,'[1]TD Publicados '!$S$36:$AE$51,2,0)</f>
        <v>0</v>
      </c>
      <c r="C42" s="65">
        <f>VLOOKUP($A42,'[1]TD Publicados '!$S$36:$AE$51,3,0)</f>
        <v>0</v>
      </c>
      <c r="D42" s="65">
        <f>VLOOKUP($A42,'[1]TD Publicados '!$S$36:$AE$51,4,0)</f>
        <v>0</v>
      </c>
      <c r="E42" s="65">
        <f t="shared" si="2"/>
        <v>0</v>
      </c>
      <c r="F42" s="65">
        <f>VLOOKUP($A42,'[1]TD Publicados '!$S$36:$AE$51,5,0)</f>
        <v>0</v>
      </c>
      <c r="G42" s="65">
        <f>VLOOKUP($A42,'[1]TD Publicados '!$S$36:$AE$51,6,0)</f>
        <v>0</v>
      </c>
      <c r="H42" s="65">
        <v>1</v>
      </c>
      <c r="I42" s="65">
        <v>1</v>
      </c>
      <c r="J42" s="65">
        <f>VLOOKUP($A42,'[1]TD Publicados '!$S$36:$AE$51,8,0)</f>
        <v>0</v>
      </c>
      <c r="K42" s="65">
        <v>0</v>
      </c>
      <c r="L42" s="65">
        <v>1</v>
      </c>
      <c r="M42" s="65">
        <f t="shared" si="3"/>
        <v>1</v>
      </c>
      <c r="N42" s="65">
        <f>VLOOKUP($A42,'[1]TD Publicados '!$S$36:$AE$51,11,0)</f>
        <v>0</v>
      </c>
      <c r="O42" s="65">
        <f>VLOOKUP($A42,'[1]TD Publicados '!$S$36:$AE$51,12,0)</f>
        <v>0</v>
      </c>
      <c r="P42" s="65">
        <f>VLOOKUP($A42,'[1]TD Publicados '!$S$36:$AE$51,13,0)</f>
        <v>0</v>
      </c>
      <c r="Q42" s="65">
        <f t="shared" si="4"/>
        <v>0</v>
      </c>
      <c r="R42" s="28">
        <f t="shared" si="5"/>
        <v>2</v>
      </c>
    </row>
    <row r="43" spans="1:18" ht="19.5" thickBot="1" x14ac:dyDescent="0.35">
      <c r="A43" s="20" t="s">
        <v>22</v>
      </c>
      <c r="B43" s="64">
        <f>VLOOKUP($A43,'[1]TD Publicados '!$S$36:$AE$51,2,0)</f>
        <v>0</v>
      </c>
      <c r="C43" s="64">
        <f>VLOOKUP($A43,'[1]TD Publicados '!$S$36:$AE$51,3,0)</f>
        <v>0</v>
      </c>
      <c r="D43" s="64">
        <f>VLOOKUP($A43,'[1]TD Publicados '!$S$36:$AE$51,4,0)</f>
        <v>0</v>
      </c>
      <c r="E43" s="64">
        <f t="shared" si="2"/>
        <v>0</v>
      </c>
      <c r="F43" s="64">
        <f>VLOOKUP($A43,'[1]TD Publicados '!$S$36:$AE$51,5,0)</f>
        <v>0</v>
      </c>
      <c r="G43" s="64">
        <v>1</v>
      </c>
      <c r="H43" s="64">
        <f>VLOOKUP($A43,'[1]TD Publicados '!$S$36:$AE$51,7,0)</f>
        <v>0</v>
      </c>
      <c r="I43" s="64">
        <v>1</v>
      </c>
      <c r="J43" s="64">
        <f>VLOOKUP($A43,'[1]TD Publicados '!$S$36:$AE$51,8,0)</f>
        <v>0</v>
      </c>
      <c r="K43" s="64">
        <v>0</v>
      </c>
      <c r="L43" s="64">
        <v>0</v>
      </c>
      <c r="M43" s="64">
        <f t="shared" si="3"/>
        <v>0</v>
      </c>
      <c r="N43" s="64">
        <f>VLOOKUP($A43,'[1]TD Publicados '!$S$36:$AE$51,11,0)</f>
        <v>0</v>
      </c>
      <c r="O43" s="64">
        <f>VLOOKUP($A43,'[1]TD Publicados '!$S$36:$AE$51,12,0)</f>
        <v>0</v>
      </c>
      <c r="P43" s="64">
        <f>VLOOKUP($A43,'[1]TD Publicados '!$S$36:$AE$51,13,0)</f>
        <v>0</v>
      </c>
      <c r="Q43" s="64">
        <f t="shared" si="4"/>
        <v>0</v>
      </c>
      <c r="R43" s="22">
        <f t="shared" si="5"/>
        <v>1</v>
      </c>
    </row>
    <row r="44" spans="1:18" ht="19.5" thickBot="1" x14ac:dyDescent="0.35">
      <c r="A44" s="29" t="s">
        <v>23</v>
      </c>
      <c r="B44" s="65">
        <f>VLOOKUP($A44,'[1]TD Publicados '!$S$36:$AE$51,2,0)</f>
        <v>0</v>
      </c>
      <c r="C44" s="65">
        <f>VLOOKUP($A44,'[1]TD Publicados '!$S$36:$AE$51,3,0)</f>
        <v>0</v>
      </c>
      <c r="D44" s="65">
        <f>VLOOKUP($A44,'[1]TD Publicados '!$S$36:$AE$51,4,0)</f>
        <v>0</v>
      </c>
      <c r="E44" s="65">
        <f t="shared" si="2"/>
        <v>0</v>
      </c>
      <c r="F44" s="65">
        <f>VLOOKUP($A44,'[1]TD Publicados '!$S$36:$AE$51,5,0)</f>
        <v>0</v>
      </c>
      <c r="G44" s="65">
        <f>VLOOKUP($A44,'[1]TD Publicados '!$S$36:$AE$51,6,0)</f>
        <v>0</v>
      </c>
      <c r="H44" s="65">
        <v>1</v>
      </c>
      <c r="I44" s="65">
        <v>1</v>
      </c>
      <c r="J44" s="65">
        <f>VLOOKUP($A44,'[1]TD Publicados '!$S$36:$AE$51,8,0)</f>
        <v>0</v>
      </c>
      <c r="K44" s="65">
        <v>1</v>
      </c>
      <c r="L44" s="65">
        <v>0</v>
      </c>
      <c r="M44" s="65">
        <f t="shared" si="3"/>
        <v>1</v>
      </c>
      <c r="N44" s="65">
        <v>1</v>
      </c>
      <c r="O44" s="65">
        <f>VLOOKUP($A44,'[1]TD Publicados '!$S$36:$AE$51,12,0)</f>
        <v>0</v>
      </c>
      <c r="P44" s="65">
        <v>1</v>
      </c>
      <c r="Q44" s="65">
        <f t="shared" si="4"/>
        <v>2</v>
      </c>
      <c r="R44" s="28">
        <f t="shared" si="5"/>
        <v>4</v>
      </c>
    </row>
    <row r="45" spans="1:18" ht="19.5" thickBot="1" x14ac:dyDescent="0.35">
      <c r="A45" s="20" t="s">
        <v>24</v>
      </c>
      <c r="B45" s="64">
        <f>VLOOKUP($A45,'[1]TD Publicados '!$S$36:$AE$51,2,0)</f>
        <v>0</v>
      </c>
      <c r="C45" s="64">
        <f>VLOOKUP($A45,'[1]TD Publicados '!$S$36:$AE$51,3,0)</f>
        <v>0</v>
      </c>
      <c r="D45" s="64">
        <f>VLOOKUP($A45,'[1]TD Publicados '!$S$36:$AE$51,4,0)</f>
        <v>1</v>
      </c>
      <c r="E45" s="64">
        <f t="shared" si="2"/>
        <v>1</v>
      </c>
      <c r="F45" s="64">
        <v>1</v>
      </c>
      <c r="G45" s="64">
        <f>VLOOKUP($A45,'[1]TD Publicados '!$S$36:$AE$51,6,0)</f>
        <v>0</v>
      </c>
      <c r="H45" s="64">
        <f>VLOOKUP($A45,'[1]TD Publicados '!$S$36:$AE$51,7,0)</f>
        <v>0</v>
      </c>
      <c r="I45" s="64">
        <v>1</v>
      </c>
      <c r="J45" s="64">
        <f>VLOOKUP($A45,'[1]TD Publicados '!$S$36:$AE$51,8,0)</f>
        <v>0</v>
      </c>
      <c r="K45" s="64">
        <v>0</v>
      </c>
      <c r="L45" s="64">
        <v>0</v>
      </c>
      <c r="M45" s="64">
        <f t="shared" si="3"/>
        <v>0</v>
      </c>
      <c r="N45" s="64">
        <f>VLOOKUP($A45,'[1]TD Publicados '!$S$36:$AE$51,11,0)</f>
        <v>0</v>
      </c>
      <c r="O45" s="64">
        <f>VLOOKUP($A45,'[1]TD Publicados '!$S$36:$AE$51,12,0)</f>
        <v>0</v>
      </c>
      <c r="P45" s="64">
        <f>VLOOKUP($A45,'[1]TD Publicados '!$S$36:$AE$51,13,0)</f>
        <v>0</v>
      </c>
      <c r="Q45" s="64">
        <f t="shared" si="4"/>
        <v>0</v>
      </c>
      <c r="R45" s="22">
        <f t="shared" si="5"/>
        <v>2</v>
      </c>
    </row>
    <row r="46" spans="1:18" ht="19.5" thickBot="1" x14ac:dyDescent="0.35">
      <c r="A46" s="29" t="s">
        <v>25</v>
      </c>
      <c r="B46" s="65">
        <f>VLOOKUP($A46,'[1]TD Publicados '!$S$36:$AE$51,2,0)</f>
        <v>0</v>
      </c>
      <c r="C46" s="65">
        <f>VLOOKUP($A46,'[1]TD Publicados '!$S$36:$AE$51,3,0)</f>
        <v>0</v>
      </c>
      <c r="D46" s="65">
        <f>VLOOKUP($A46,'[1]TD Publicados '!$S$36:$AE$51,4,0)</f>
        <v>0</v>
      </c>
      <c r="E46" s="65">
        <f t="shared" si="2"/>
        <v>0</v>
      </c>
      <c r="F46" s="65">
        <v>2</v>
      </c>
      <c r="G46" s="65">
        <v>1</v>
      </c>
      <c r="H46" s="65">
        <f>VLOOKUP($A46,'[1]TD Publicados '!$S$36:$AE$51,7,0)</f>
        <v>0</v>
      </c>
      <c r="I46" s="65">
        <v>3</v>
      </c>
      <c r="J46" s="65">
        <f>VLOOKUP($A46,'[1]TD Publicados '!$S$36:$AE$51,8,0)</f>
        <v>0</v>
      </c>
      <c r="K46" s="65">
        <v>0</v>
      </c>
      <c r="L46" s="65">
        <v>0</v>
      </c>
      <c r="M46" s="65">
        <f t="shared" si="3"/>
        <v>0</v>
      </c>
      <c r="N46" s="65">
        <v>1</v>
      </c>
      <c r="O46" s="65">
        <v>1</v>
      </c>
      <c r="P46" s="65">
        <v>2</v>
      </c>
      <c r="Q46" s="65">
        <f t="shared" si="4"/>
        <v>4</v>
      </c>
      <c r="R46" s="28">
        <f t="shared" si="5"/>
        <v>7</v>
      </c>
    </row>
    <row r="47" spans="1:18" ht="19.5" thickBot="1" x14ac:dyDescent="0.35">
      <c r="A47" s="20" t="s">
        <v>26</v>
      </c>
      <c r="B47" s="64">
        <f>VLOOKUP($A47,'[1]TD Publicados '!$S$36:$AE$51,2,0)</f>
        <v>0</v>
      </c>
      <c r="C47" s="64">
        <f>VLOOKUP($A47,'[1]TD Publicados '!$S$36:$AE$51,3,0)</f>
        <v>0</v>
      </c>
      <c r="D47" s="64">
        <f>VLOOKUP($A47,'[1]TD Publicados '!$S$36:$AE$51,4,0)</f>
        <v>0</v>
      </c>
      <c r="E47" s="64">
        <f t="shared" si="2"/>
        <v>0</v>
      </c>
      <c r="F47" s="64">
        <v>1</v>
      </c>
      <c r="G47" s="64">
        <f>VLOOKUP($A47,'[1]TD Publicados '!$S$36:$AE$51,6,0)</f>
        <v>0</v>
      </c>
      <c r="H47" s="64">
        <f>VLOOKUP($A47,'[1]TD Publicados '!$S$36:$AE$51,7,0)</f>
        <v>0</v>
      </c>
      <c r="I47" s="64">
        <v>1</v>
      </c>
      <c r="J47" s="64">
        <f>VLOOKUP($A47,'[1]TD Publicados '!$S$36:$AE$51,8,0)</f>
        <v>0</v>
      </c>
      <c r="K47" s="64">
        <v>0</v>
      </c>
      <c r="L47" s="64">
        <v>1</v>
      </c>
      <c r="M47" s="64">
        <f t="shared" si="3"/>
        <v>1</v>
      </c>
      <c r="N47" s="64">
        <f>VLOOKUP($A47,'[1]TD Publicados '!$S$36:$AE$51,11,0)</f>
        <v>0</v>
      </c>
      <c r="O47" s="64">
        <v>1</v>
      </c>
      <c r="P47" s="64">
        <v>1</v>
      </c>
      <c r="Q47" s="64">
        <f t="shared" si="4"/>
        <v>2</v>
      </c>
      <c r="R47" s="22">
        <f t="shared" si="5"/>
        <v>4</v>
      </c>
    </row>
    <row r="48" spans="1:18" ht="19.5" thickBot="1" x14ac:dyDescent="0.35">
      <c r="A48" s="29" t="s">
        <v>27</v>
      </c>
      <c r="B48" s="65">
        <f>VLOOKUP($A48,'[1]TD Publicados '!$S$36:$AE$51,2,0)</f>
        <v>0</v>
      </c>
      <c r="C48" s="65">
        <f>VLOOKUP($A48,'[1]TD Publicados '!$S$36:$AE$51,3,0)</f>
        <v>0</v>
      </c>
      <c r="D48" s="65">
        <f>VLOOKUP($A48,'[1]TD Publicados '!$S$36:$AE$51,4,0)</f>
        <v>1</v>
      </c>
      <c r="E48" s="65">
        <f t="shared" si="2"/>
        <v>1</v>
      </c>
      <c r="F48" s="65">
        <v>1</v>
      </c>
      <c r="G48" s="65">
        <v>4</v>
      </c>
      <c r="H48" s="65">
        <f>VLOOKUP($A48,'[1]TD Publicados '!$S$36:$AE$51,7,0)</f>
        <v>0</v>
      </c>
      <c r="I48" s="65">
        <v>5</v>
      </c>
      <c r="J48" s="65">
        <f>VLOOKUP($A48,'[1]TD Publicados '!$S$36:$AE$51,8,0)</f>
        <v>0</v>
      </c>
      <c r="K48" s="65">
        <v>1</v>
      </c>
      <c r="L48" s="65">
        <v>1</v>
      </c>
      <c r="M48" s="65">
        <f t="shared" si="3"/>
        <v>2</v>
      </c>
      <c r="N48" s="65">
        <f>VLOOKUP($A48,'[1]TD Publicados '!$S$36:$AE$51,11,0)</f>
        <v>0</v>
      </c>
      <c r="O48" s="65">
        <v>1</v>
      </c>
      <c r="P48" s="65">
        <v>1</v>
      </c>
      <c r="Q48" s="65">
        <f t="shared" si="4"/>
        <v>2</v>
      </c>
      <c r="R48" s="28">
        <f t="shared" si="5"/>
        <v>10</v>
      </c>
    </row>
    <row r="49" spans="1:18" ht="19.5" thickBot="1" x14ac:dyDescent="0.35">
      <c r="A49" s="20" t="s">
        <v>28</v>
      </c>
      <c r="B49" s="64">
        <f>VLOOKUP($A49,'[1]TD Publicados '!$S$36:$AE$51,2,0)</f>
        <v>0</v>
      </c>
      <c r="C49" s="64">
        <f>VLOOKUP($A49,'[1]TD Publicados '!$S$36:$AE$51,3,0)</f>
        <v>0</v>
      </c>
      <c r="D49" s="64">
        <f>VLOOKUP($A49,'[1]TD Publicados '!$S$36:$AE$51,4,0)</f>
        <v>1</v>
      </c>
      <c r="E49" s="64">
        <f t="shared" si="2"/>
        <v>1</v>
      </c>
      <c r="F49" s="64">
        <f>VLOOKUP($A49,'[1]TD Publicados '!$S$36:$AE$51,5,0)</f>
        <v>0</v>
      </c>
      <c r="G49" s="64">
        <v>1</v>
      </c>
      <c r="H49" s="64">
        <f>VLOOKUP($A49,'[1]TD Publicados '!$S$36:$AE$51,7,0)</f>
        <v>0</v>
      </c>
      <c r="I49" s="64">
        <v>1</v>
      </c>
      <c r="J49" s="64">
        <f>VLOOKUP($A49,'[1]TD Publicados '!$S$36:$AE$51,8,0)</f>
        <v>0</v>
      </c>
      <c r="K49" s="64">
        <v>0</v>
      </c>
      <c r="L49" s="64">
        <v>0</v>
      </c>
      <c r="M49" s="64">
        <f t="shared" si="3"/>
        <v>0</v>
      </c>
      <c r="N49" s="64">
        <f>VLOOKUP($A49,'[1]TD Publicados '!$S$36:$AE$51,11,0)</f>
        <v>0</v>
      </c>
      <c r="O49" s="64">
        <v>1</v>
      </c>
      <c r="P49" s="64">
        <f>VLOOKUP($A49,'[1]TD Publicados '!$S$36:$AE$51,13,0)</f>
        <v>0</v>
      </c>
      <c r="Q49" s="64">
        <f t="shared" si="4"/>
        <v>1</v>
      </c>
      <c r="R49" s="22">
        <f t="shared" si="5"/>
        <v>3</v>
      </c>
    </row>
    <row r="50" spans="1:18" ht="19.5" thickBot="1" x14ac:dyDescent="0.35">
      <c r="A50" s="29" t="s">
        <v>29</v>
      </c>
      <c r="B50" s="65">
        <f>VLOOKUP($A50,'[1]TD Publicados '!$S$36:$AE$51,2,0)</f>
        <v>0</v>
      </c>
      <c r="C50" s="65">
        <f>VLOOKUP($A50,'[1]TD Publicados '!$S$36:$AE$51,3,0)</f>
        <v>0</v>
      </c>
      <c r="D50" s="65">
        <f>VLOOKUP($A50,'[1]TD Publicados '!$S$36:$AE$51,4,0)</f>
        <v>0</v>
      </c>
      <c r="E50" s="65">
        <f t="shared" si="2"/>
        <v>0</v>
      </c>
      <c r="F50" s="65">
        <f>VLOOKUP($A50,'[1]TD Publicados '!$S$36:$AE$51,5,0)</f>
        <v>0</v>
      </c>
      <c r="G50" s="65">
        <f>VLOOKUP($A50,'[1]TD Publicados '!$S$36:$AE$51,6,0)</f>
        <v>0</v>
      </c>
      <c r="H50" s="65">
        <f>VLOOKUP($A50,'[1]TD Publicados '!$S$36:$AE$51,7,0)</f>
        <v>0</v>
      </c>
      <c r="I50" s="65">
        <v>0</v>
      </c>
      <c r="J50" s="65">
        <f>VLOOKUP($A50,'[1]TD Publicados '!$S$36:$AE$51,8,0)</f>
        <v>0</v>
      </c>
      <c r="K50" s="65">
        <v>1</v>
      </c>
      <c r="L50" s="65">
        <v>0</v>
      </c>
      <c r="M50" s="65">
        <f t="shared" si="3"/>
        <v>1</v>
      </c>
      <c r="N50" s="65">
        <f>VLOOKUP($A50,'[1]TD Publicados '!$S$36:$AE$51,11,0)</f>
        <v>0</v>
      </c>
      <c r="O50" s="65">
        <f>VLOOKUP($A50,'[1]TD Publicados '!$S$36:$AE$51,12,0)</f>
        <v>0</v>
      </c>
      <c r="P50" s="65">
        <f>VLOOKUP($A50,'[1]TD Publicados '!$S$36:$AE$51,13,0)</f>
        <v>0</v>
      </c>
      <c r="Q50" s="65">
        <f t="shared" si="4"/>
        <v>0</v>
      </c>
      <c r="R50" s="28">
        <f t="shared" si="5"/>
        <v>1</v>
      </c>
    </row>
    <row r="51" spans="1:18" ht="19.5" thickBot="1" x14ac:dyDescent="0.35">
      <c r="A51" s="20" t="s">
        <v>30</v>
      </c>
      <c r="B51" s="64">
        <f>VLOOKUP($A51,'[1]TD Publicados '!$S$36:$AE$51,2,0)</f>
        <v>0</v>
      </c>
      <c r="C51" s="64">
        <f>VLOOKUP($A51,'[1]TD Publicados '!$S$36:$AE$51,3,0)</f>
        <v>0</v>
      </c>
      <c r="D51" s="64">
        <f>VLOOKUP($A51,'[1]TD Publicados '!$S$36:$AE$51,4,0)</f>
        <v>0</v>
      </c>
      <c r="E51" s="64">
        <f t="shared" si="2"/>
        <v>0</v>
      </c>
      <c r="F51" s="64">
        <f>VLOOKUP($A51,'[1]TD Publicados '!$S$36:$AE$51,5,0)</f>
        <v>0</v>
      </c>
      <c r="G51" s="64">
        <f>VLOOKUP($A51,'[1]TD Publicados '!$S$36:$AE$51,6,0)</f>
        <v>0</v>
      </c>
      <c r="H51" s="64">
        <f>VLOOKUP($A51,'[1]TD Publicados '!$S$36:$AE$51,7,0)</f>
        <v>0</v>
      </c>
      <c r="I51" s="64">
        <v>0</v>
      </c>
      <c r="J51" s="64">
        <v>2</v>
      </c>
      <c r="K51" s="64">
        <f>VLOOKUP($A51,'[1]TD Publicados '!$S$36:$AE$51,9,0)</f>
        <v>0</v>
      </c>
      <c r="L51" s="64">
        <v>0</v>
      </c>
      <c r="M51" s="64">
        <f t="shared" si="3"/>
        <v>2</v>
      </c>
      <c r="N51" s="64">
        <v>1</v>
      </c>
      <c r="O51" s="64">
        <f>VLOOKUP($A51,'[1]TD Publicados '!$S$36:$AE$51,12,0)</f>
        <v>0</v>
      </c>
      <c r="P51" s="64">
        <v>2</v>
      </c>
      <c r="Q51" s="64">
        <f t="shared" si="4"/>
        <v>3</v>
      </c>
      <c r="R51" s="22">
        <f t="shared" si="5"/>
        <v>5</v>
      </c>
    </row>
    <row r="52" spans="1:18" ht="19.5" thickBot="1" x14ac:dyDescent="0.35">
      <c r="A52" s="29" t="s">
        <v>31</v>
      </c>
      <c r="B52" s="65">
        <f>VLOOKUP($A52,'[1]TD Publicados '!$S$36:$AE$51,2,0)</f>
        <v>0</v>
      </c>
      <c r="C52" s="65">
        <f>VLOOKUP($A52,'[1]TD Publicados '!$S$36:$AE$51,3,0)</f>
        <v>0</v>
      </c>
      <c r="D52" s="65">
        <f>VLOOKUP($A52,'[1]TD Publicados '!$S$36:$AE$51,4,0)</f>
        <v>0</v>
      </c>
      <c r="E52" s="65">
        <f t="shared" si="2"/>
        <v>0</v>
      </c>
      <c r="F52" s="65">
        <f>VLOOKUP($A52,'[1]TD Publicados '!$S$36:$AE$51,5,0)</f>
        <v>0</v>
      </c>
      <c r="G52" s="65">
        <f>VLOOKUP($A52,'[1]TD Publicados '!$S$36:$AE$51,6,0)</f>
        <v>0</v>
      </c>
      <c r="H52" s="65">
        <f>VLOOKUP($A52,'[1]TD Publicados '!$S$36:$AE$51,7,0)</f>
        <v>0</v>
      </c>
      <c r="I52" s="65">
        <v>0</v>
      </c>
      <c r="J52" s="65">
        <f>VLOOKUP($A52,'[1]TD Publicados '!$S$36:$AE$51,8,0)</f>
        <v>0</v>
      </c>
      <c r="K52" s="65">
        <f>VLOOKUP($A52,'[1]TD Publicados '!$S$36:$AE$51,9,0)</f>
        <v>0</v>
      </c>
      <c r="L52" s="65">
        <v>0</v>
      </c>
      <c r="M52" s="65">
        <f t="shared" si="3"/>
        <v>0</v>
      </c>
      <c r="N52" s="65">
        <f>VLOOKUP($A52,'[1]TD Publicados '!$S$36:$AE$51,11,0)</f>
        <v>0</v>
      </c>
      <c r="O52" s="65">
        <f>VLOOKUP($A52,'[1]TD Publicados '!$S$36:$AE$51,12,0)</f>
        <v>0</v>
      </c>
      <c r="P52" s="65">
        <v>1</v>
      </c>
      <c r="Q52" s="65">
        <f t="shared" si="4"/>
        <v>1</v>
      </c>
      <c r="R52" s="28">
        <f t="shared" si="5"/>
        <v>1</v>
      </c>
    </row>
    <row r="53" spans="1:18" ht="19.5" thickBot="1" x14ac:dyDescent="0.35">
      <c r="A53" s="32" t="s">
        <v>32</v>
      </c>
      <c r="B53" s="66">
        <f>VLOOKUP($A53,'[1]TD Publicados '!$S$36:$AE$51,2,0)</f>
        <v>0</v>
      </c>
      <c r="C53" s="66">
        <f>VLOOKUP($A53,'[1]TD Publicados '!$S$36:$AE$51,3,0)</f>
        <v>0</v>
      </c>
      <c r="D53" s="66">
        <f>VLOOKUP($A53,'[1]TD Publicados '!$S$36:$AE$51,4,0)</f>
        <v>0</v>
      </c>
      <c r="E53" s="66">
        <f t="shared" si="2"/>
        <v>0</v>
      </c>
      <c r="F53" s="66">
        <f>VLOOKUP($A53,'[1]TD Publicados '!$S$36:$AE$51,5,0)</f>
        <v>0</v>
      </c>
      <c r="G53" s="66">
        <f>VLOOKUP($A53,'[1]TD Publicados '!$S$36:$AE$51,6,0)</f>
        <v>0</v>
      </c>
      <c r="H53" s="66">
        <f>VLOOKUP($A53,'[1]TD Publicados '!$S$36:$AE$51,7,0)</f>
        <v>0</v>
      </c>
      <c r="I53" s="66">
        <v>0</v>
      </c>
      <c r="J53" s="66">
        <f>VLOOKUP($A53,'[1]TD Publicados '!$S$36:$AE$51,8,0)</f>
        <v>0</v>
      </c>
      <c r="K53" s="66">
        <f>VLOOKUP($A53,'[1]TD Publicados '!$S$36:$AE$51,9,0)</f>
        <v>0</v>
      </c>
      <c r="L53" s="66">
        <v>0</v>
      </c>
      <c r="M53" s="66">
        <f t="shared" si="3"/>
        <v>0</v>
      </c>
      <c r="N53" s="66">
        <f>VLOOKUP($A53,'[1]TD Publicados '!$S$36:$AE$51,11,0)</f>
        <v>0</v>
      </c>
      <c r="O53" s="66">
        <f>VLOOKUP($A53,'[1]TD Publicados '!$S$36:$AE$51,12,0)</f>
        <v>0</v>
      </c>
      <c r="P53" s="66">
        <f>VLOOKUP($A53,'[1]TD Publicados '!$S$36:$AE$51,13,0)</f>
        <v>0</v>
      </c>
      <c r="Q53" s="66">
        <f t="shared" si="4"/>
        <v>0</v>
      </c>
      <c r="R53" s="34">
        <f t="shared" si="5"/>
        <v>0</v>
      </c>
    </row>
    <row r="54" spans="1:18" ht="20.25" thickTop="1" thickBot="1" x14ac:dyDescent="0.35">
      <c r="A54" s="36" t="s">
        <v>11</v>
      </c>
      <c r="B54" s="37">
        <f t="shared" ref="B54:Q54" si="6">SUM(B39:B53)</f>
        <v>0</v>
      </c>
      <c r="C54" s="37">
        <f t="shared" si="6"/>
        <v>0</v>
      </c>
      <c r="D54" s="37">
        <f t="shared" si="6"/>
        <v>3</v>
      </c>
      <c r="E54" s="37">
        <f t="shared" si="6"/>
        <v>3</v>
      </c>
      <c r="F54" s="37">
        <f t="shared" si="6"/>
        <v>5</v>
      </c>
      <c r="G54" s="37">
        <f t="shared" si="6"/>
        <v>8</v>
      </c>
      <c r="H54" s="37">
        <f t="shared" si="6"/>
        <v>2</v>
      </c>
      <c r="I54" s="37">
        <v>15</v>
      </c>
      <c r="J54" s="37">
        <f t="shared" si="6"/>
        <v>3</v>
      </c>
      <c r="K54" s="37">
        <f t="shared" si="6"/>
        <v>3</v>
      </c>
      <c r="L54" s="37">
        <f t="shared" si="6"/>
        <v>3</v>
      </c>
      <c r="M54" s="37">
        <f t="shared" si="6"/>
        <v>9</v>
      </c>
      <c r="N54" s="37">
        <f t="shared" si="6"/>
        <v>3</v>
      </c>
      <c r="O54" s="37">
        <f t="shared" si="6"/>
        <v>4</v>
      </c>
      <c r="P54" s="37">
        <f t="shared" si="6"/>
        <v>8</v>
      </c>
      <c r="Q54" s="37">
        <f t="shared" si="6"/>
        <v>15</v>
      </c>
      <c r="R54" s="41">
        <f>SUM(R39:R53)</f>
        <v>42</v>
      </c>
    </row>
    <row r="55" spans="1:18" x14ac:dyDescent="0.25">
      <c r="A55" s="95"/>
    </row>
    <row r="56" spans="1:18" ht="36.75" customHeight="1" x14ac:dyDescent="0.25">
      <c r="A56" s="6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</row>
  </sheetData>
  <mergeCells count="23">
    <mergeCell ref="A33:D33"/>
    <mergeCell ref="A34:D34"/>
    <mergeCell ref="A37:A38"/>
    <mergeCell ref="B37:R37"/>
    <mergeCell ref="A56:N56"/>
    <mergeCell ref="V5:V6"/>
    <mergeCell ref="W5:W6"/>
    <mergeCell ref="X5:X6"/>
    <mergeCell ref="A30:F30"/>
    <mergeCell ref="A31:D31"/>
    <mergeCell ref="A32:D32"/>
    <mergeCell ref="P5:P6"/>
    <mergeCell ref="Q5:Q6"/>
    <mergeCell ref="R5:R6"/>
    <mergeCell ref="S5:S6"/>
    <mergeCell ref="T5:T6"/>
    <mergeCell ref="U5:U6"/>
    <mergeCell ref="A5:A6"/>
    <mergeCell ref="B5:C5"/>
    <mergeCell ref="D5:G5"/>
    <mergeCell ref="J5:J6"/>
    <mergeCell ref="K5:K6"/>
    <mergeCell ref="O5:O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Estado de avance DEEM (2)</vt:lpstr>
      <vt:lpstr>Estado de avance DAEM &gt; 120 (2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Torres</dc:creator>
  <cp:lastModifiedBy>Sandra Torres</cp:lastModifiedBy>
  <dcterms:created xsi:type="dcterms:W3CDTF">2016-01-11T14:23:20Z</dcterms:created>
  <dcterms:modified xsi:type="dcterms:W3CDTF">2016-01-11T14:23:39Z</dcterms:modified>
</cp:coreProperties>
</file>